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95" windowWidth="12120" windowHeight="1755" activeTab="1"/>
  </bookViews>
  <sheets>
    <sheet name="Crop Data" sheetId="1" r:id="rId1"/>
    <sheet name="Crops" sheetId="2" r:id="rId2"/>
  </sheets>
  <definedNames>
    <definedName name="_xlnm.Print_Area" localSheetId="0">'Crop Data'!$A$1:$E$34</definedName>
    <definedName name="_xlnm.Print_Area">'Crop Data'!$A$2:$E$34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<sst xmlns="http://schemas.openxmlformats.org/spreadsheetml/2006/main" count="206" uniqueCount="168">
  <si>
    <t>LINE CODE</t>
  </si>
  <si>
    <t>(10-12)</t>
  </si>
  <si>
    <t>LANDS IN IRRIGATION ROTATION (ACRES)</t>
  </si>
  <si>
    <t>CLASS 1-4</t>
  </si>
  <si>
    <t>CLASS 5</t>
  </si>
  <si>
    <t>TOTAL</t>
  </si>
  <si>
    <t>13-21</t>
  </si>
  <si>
    <t>(22-30)</t>
  </si>
  <si>
    <t>11</t>
  </si>
  <si>
    <t>HARVESTED CROPLAND &amp;PASTURE (FROM LINE 194)</t>
  </si>
  <si>
    <t>12</t>
  </si>
  <si>
    <t>CROPLAND NOT HARVESTED &amp; SOIL BUILDING</t>
  </si>
  <si>
    <t>13</t>
  </si>
  <si>
    <t>ACRES IRRIGATED (LINES 11 +12)</t>
  </si>
  <si>
    <t>14</t>
  </si>
  <si>
    <t>FALLOW OR IDLE</t>
  </si>
  <si>
    <t>15</t>
  </si>
  <si>
    <t>TOTAL AREA IN IRRIGATION ROTATION (CULTIVATION) (LINES 13+14)</t>
  </si>
  <si>
    <t>LANDS NOT IN IRRIGATION ROTATION (ACRES)</t>
  </si>
  <si>
    <t>16</t>
  </si>
  <si>
    <t xml:space="preserve">           DRY CROPPED, IDLE, FALLOW OR GRAZED</t>
  </si>
  <si>
    <t>17</t>
  </si>
  <si>
    <t xml:space="preserve">            FARMSTEADS, ROADS , DITCHES, DRAINS</t>
  </si>
  <si>
    <t>18</t>
  </si>
  <si>
    <t xml:space="preserve">             TOTAL AREA NOT IN IRRIGATION ROTATION (LINES 16+17)</t>
  </si>
  <si>
    <t>19</t>
  </si>
  <si>
    <t>20</t>
  </si>
  <si>
    <t>TOTAL IRRIGABLE AREA FOR SERVICE (LINES 15+18+19)</t>
  </si>
  <si>
    <t>21</t>
  </si>
  <si>
    <t>TOTAL IRRIGATABLE LAND NOT FOR SERVICE</t>
  </si>
  <si>
    <t>22</t>
  </si>
  <si>
    <t>TOTAL IRRIGABLE AREA (LINES 20+21)</t>
  </si>
  <si>
    <t>23</t>
  </si>
  <si>
    <t>CLASS 6 - TEMPORARILY IRRIGATED</t>
  </si>
  <si>
    <t>31</t>
  </si>
  <si>
    <t>GROSS CROP VALUE (FROM LINE 194)</t>
  </si>
  <si>
    <t>32</t>
  </si>
  <si>
    <t>ADDITIONAL REVENUE:</t>
  </si>
  <si>
    <t>33</t>
  </si>
  <si>
    <t xml:space="preserve">          FEDERAL ASCS PAYMENTS  (CHANGED TO FSA GRAIN </t>
  </si>
  <si>
    <t xml:space="preserve"> </t>
  </si>
  <si>
    <t>34</t>
  </si>
  <si>
    <t xml:space="preserve">          SUGAR PROGRAM</t>
  </si>
  <si>
    <t>35</t>
  </si>
  <si>
    <t xml:space="preserve">           TOTAL ADDITIONAL REVENUE (LINES 33+34)</t>
  </si>
  <si>
    <t>36</t>
  </si>
  <si>
    <t>TOTAL VALUE (GROSS CROP VALUE PLUS ADDITIONAL REVENUE-31+35</t>
  </si>
  <si>
    <t>37</t>
  </si>
  <si>
    <t>TOTAL IRRIGATED ACERAGE (FROM LINE 13)</t>
  </si>
  <si>
    <t>38</t>
  </si>
  <si>
    <t>AVERAGE VALUE PER IRRIGATED ACRE (LINE 36/LINE 37)</t>
  </si>
  <si>
    <t>NO. OF FARMS</t>
  </si>
  <si>
    <t>IRRIGA. AC.</t>
  </si>
  <si>
    <t>POPULATION</t>
  </si>
  <si>
    <t>41</t>
  </si>
  <si>
    <t>FULL TIME FARMS</t>
  </si>
  <si>
    <t>42</t>
  </si>
  <si>
    <t>PART TIME FARMS</t>
  </si>
  <si>
    <t>43</t>
  </si>
  <si>
    <t>44</t>
  </si>
  <si>
    <t>TOTAL (ACRES FROM LINE 20)</t>
  </si>
  <si>
    <t>LINE</t>
  </si>
  <si>
    <t>CROPS IRIGATED IN IRR. ROTATION</t>
  </si>
  <si>
    <t xml:space="preserve">      ACRES</t>
  </si>
  <si>
    <t>UNIT</t>
  </si>
  <si>
    <t>YIELD</t>
  </si>
  <si>
    <t>VALUE OF CROPS</t>
  </si>
  <si>
    <t>CODE</t>
  </si>
  <si>
    <t>(13-21)</t>
  </si>
  <si>
    <t>PER ACRE</t>
  </si>
  <si>
    <t>PER UNIT</t>
  </si>
  <si>
    <t>51</t>
  </si>
  <si>
    <t>BU.</t>
  </si>
  <si>
    <t>52</t>
  </si>
  <si>
    <t>CORN</t>
  </si>
  <si>
    <t>53</t>
  </si>
  <si>
    <t>OATS</t>
  </si>
  <si>
    <t>57</t>
  </si>
  <si>
    <t>WHEAT</t>
  </si>
  <si>
    <t>58</t>
  </si>
  <si>
    <t>OTHER CEREALS</t>
  </si>
  <si>
    <t>CWT.</t>
  </si>
  <si>
    <t>59</t>
  </si>
  <si>
    <t>TOTAL CEREALS</t>
  </si>
  <si>
    <t>61</t>
  </si>
  <si>
    <t>ALFALFA HAY</t>
  </si>
  <si>
    <t>TON</t>
  </si>
  <si>
    <t>62</t>
  </si>
  <si>
    <t>OTHER HAY</t>
  </si>
  <si>
    <t>63</t>
  </si>
  <si>
    <t>IRRIGATED PASTURE</t>
  </si>
  <si>
    <t>AUM</t>
  </si>
  <si>
    <t>65</t>
  </si>
  <si>
    <t>SILAGE OR ENSILAGE</t>
  </si>
  <si>
    <t>66</t>
  </si>
  <si>
    <t>67</t>
  </si>
  <si>
    <t xml:space="preserve">                                       STUBBLE, STALKS, ETC.</t>
  </si>
  <si>
    <t>68</t>
  </si>
  <si>
    <t>70</t>
  </si>
  <si>
    <t>71</t>
  </si>
  <si>
    <t>TOTAL FORAGE</t>
  </si>
  <si>
    <t>81</t>
  </si>
  <si>
    <t>BEANS, DRY &amp; EDIBLE</t>
  </si>
  <si>
    <t>CWT</t>
  </si>
  <si>
    <t>PEPPERMINT</t>
  </si>
  <si>
    <t>LBS</t>
  </si>
  <si>
    <t>89</t>
  </si>
  <si>
    <t>SUGAR BEETS</t>
  </si>
  <si>
    <t>91</t>
  </si>
  <si>
    <t>92</t>
  </si>
  <si>
    <t>TOTAL MISCELLANEOUS FIELD CROPS</t>
  </si>
  <si>
    <t>117</t>
  </si>
  <si>
    <t>ONIONS, DRY</t>
  </si>
  <si>
    <t>118</t>
  </si>
  <si>
    <t>ONIONS. GREEN</t>
  </si>
  <si>
    <t>119</t>
  </si>
  <si>
    <t>122</t>
  </si>
  <si>
    <t>POTATOES, EARLY</t>
  </si>
  <si>
    <t>123</t>
  </si>
  <si>
    <t>127</t>
  </si>
  <si>
    <t>OTHER VEGETABLES</t>
  </si>
  <si>
    <t>128</t>
  </si>
  <si>
    <t>TOTAL VEGETABLES</t>
  </si>
  <si>
    <t>129</t>
  </si>
  <si>
    <t>147</t>
  </si>
  <si>
    <t>PEA SEED</t>
  </si>
  <si>
    <t>148</t>
  </si>
  <si>
    <t>POTATO SEED</t>
  </si>
  <si>
    <t>149</t>
  </si>
  <si>
    <t>SUGAR BEET SEED</t>
  </si>
  <si>
    <t>150</t>
  </si>
  <si>
    <t>151</t>
  </si>
  <si>
    <t>TOTAL SEED</t>
  </si>
  <si>
    <t>191</t>
  </si>
  <si>
    <t>FAMILY GARDENS AND ORCHARDS</t>
  </si>
  <si>
    <t>192</t>
  </si>
  <si>
    <t>TOTAL ALL CROPS</t>
  </si>
  <si>
    <t>193</t>
  </si>
  <si>
    <t xml:space="preserve">          LESS MULTIPLE CROPPED</t>
  </si>
  <si>
    <t>194</t>
  </si>
  <si>
    <t>TOTAL HARVESTED CROPLAND AND PASTURE</t>
  </si>
  <si>
    <t>OTHER SEED (Specify)</t>
  </si>
  <si>
    <t>PART  B - CROP VALUE SUMMARY</t>
  </si>
  <si>
    <t>PART A - ACREAGE SUMMARY</t>
  </si>
  <si>
    <t>PART C - NUMBER OF FARMS AND POPULATION</t>
  </si>
  <si>
    <t>FORMULA PER UNIT VALUE ($/BU)</t>
  </si>
  <si>
    <t>PART  D - CROP PRODUCTION</t>
  </si>
  <si>
    <t>CROP PRODUCTION AND WATER UTILIZATION DATA FOR 2000</t>
  </si>
  <si>
    <r>
      <t xml:space="preserve">PROJECT AND SUBDIVISION:  </t>
    </r>
    <r>
      <rPr>
        <b/>
        <sz val="14"/>
        <color indexed="8"/>
        <rFont val="Arial"/>
        <family val="2"/>
      </rPr>
      <t>KLAMATH</t>
    </r>
  </si>
  <si>
    <t>BARLEY (malt)</t>
  </si>
  <si>
    <t>BARLEY (feed)</t>
  </si>
  <si>
    <t>TOTAL NURSERY (strawberry rootstalks)</t>
  </si>
  <si>
    <t>YIELD (T/AC)</t>
  </si>
  <si>
    <t>VALUE ($/AC)</t>
  </si>
  <si>
    <t>VALUE ($/BU)</t>
  </si>
  <si>
    <t>*VALUE ($/TON)</t>
  </si>
  <si>
    <t>CROP RESIDUE:      BEET TOPS</t>
  </si>
  <si>
    <t xml:space="preserve">                                       STRAW (ALL KINDS)</t>
  </si>
  <si>
    <t>OTHER FORAGE  (triticale)</t>
  </si>
  <si>
    <r>
      <t xml:space="preserve">STATE:  </t>
    </r>
    <r>
      <rPr>
        <b/>
        <sz val="14"/>
        <color indexed="8"/>
        <rFont val="Arial"/>
        <family val="2"/>
      </rPr>
      <t>CALIFORNIA</t>
    </r>
  </si>
  <si>
    <t>CROP PRODUCTION AND WATER UTILIZATION DATA FOR 2000 - CALIFORNIA</t>
  </si>
  <si>
    <t>OTHER MISC. FIELD CROPS  (horseradish)</t>
  </si>
  <si>
    <t xml:space="preserve">ASPARAGUS  </t>
  </si>
  <si>
    <t>PEAS, GREEN  (PROCESSING)</t>
  </si>
  <si>
    <t>NON-AGRICULTURAL (ROADS, DRAINS, GARDENS, URBAN AREAS)</t>
  </si>
  <si>
    <t>NON-AGRICULTURAL LANDS  (ACRES FROM LINE 19)</t>
  </si>
  <si>
    <t>POTATOES,  LATE  (50% fresh and 50% chippers)</t>
  </si>
  <si>
    <r>
      <t>*</t>
    </r>
    <r>
      <rPr>
        <sz val="10"/>
        <color indexed="8"/>
        <rFont val="Arial"/>
        <family val="2"/>
      </rPr>
      <t>Enter current value ($/Ton) and formula will calculate and enter value ($/Bu).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</si>
</sst>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13">
    <font>
      <sz val="12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9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39" fontId="4" fillId="0" borderId="1" xfId="0" applyNumberFormat="1" applyFont="1" applyBorder="1" applyAlignment="1" applyProtection="1">
      <alignment horizontal="center"/>
      <protection/>
    </xf>
    <xf numFmtId="39" fontId="7" fillId="0" borderId="1" xfId="0" applyNumberFormat="1" applyFont="1" applyBorder="1" applyAlignment="1" applyProtection="1">
      <alignment horizontal="center"/>
      <protection/>
    </xf>
    <xf numFmtId="39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39" fontId="4" fillId="2" borderId="1" xfId="0" applyNumberFormat="1" applyFont="1" applyFill="1" applyBorder="1" applyAlignment="1" applyProtection="1">
      <alignment horizontal="center"/>
      <protection/>
    </xf>
    <xf numFmtId="39" fontId="4" fillId="2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39" fontId="4" fillId="3" borderId="1" xfId="0" applyNumberFormat="1" applyFont="1" applyFill="1" applyBorder="1" applyAlignment="1" applyProtection="1">
      <alignment horizontal="center"/>
      <protection/>
    </xf>
    <xf numFmtId="39" fontId="3" fillId="3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9" fontId="4" fillId="0" borderId="2" xfId="0" applyNumberFormat="1" applyFont="1" applyBorder="1" applyAlignment="1" applyProtection="1">
      <alignment/>
      <protection/>
    </xf>
    <xf numFmtId="39" fontId="4" fillId="0" borderId="3" xfId="0" applyNumberFormat="1" applyFont="1" applyBorder="1" applyAlignment="1" applyProtection="1">
      <alignment/>
      <protection/>
    </xf>
    <xf numFmtId="39" fontId="4" fillId="0" borderId="4" xfId="0" applyNumberFormat="1" applyFont="1" applyBorder="1" applyAlignment="1" applyProtection="1">
      <alignment/>
      <protection/>
    </xf>
    <xf numFmtId="39" fontId="4" fillId="0" borderId="5" xfId="0" applyNumberFormat="1" applyFont="1" applyBorder="1" applyAlignment="1" applyProtection="1">
      <alignment/>
      <protection/>
    </xf>
    <xf numFmtId="39" fontId="4" fillId="2" borderId="0" xfId="0" applyNumberFormat="1" applyFont="1" applyFill="1" applyAlignment="1" applyProtection="1">
      <alignment horizontal="center"/>
      <protection/>
    </xf>
    <xf numFmtId="39" fontId="4" fillId="0" borderId="6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 horizontal="left"/>
      <protection/>
    </xf>
    <xf numFmtId="39" fontId="4" fillId="2" borderId="2" xfId="0" applyNumberFormat="1" applyFont="1" applyFill="1" applyBorder="1" applyAlignment="1" applyProtection="1">
      <alignment/>
      <protection/>
    </xf>
    <xf numFmtId="39" fontId="4" fillId="2" borderId="6" xfId="0" applyNumberFormat="1" applyFont="1" applyFill="1" applyBorder="1" applyAlignment="1" applyProtection="1">
      <alignment/>
      <protection/>
    </xf>
    <xf numFmtId="39" fontId="4" fillId="4" borderId="4" xfId="0" applyNumberFormat="1" applyFont="1" applyFill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/>
      <protection/>
    </xf>
    <xf numFmtId="0" fontId="4" fillId="0" borderId="2" xfId="0" applyNumberFormat="1" applyFont="1" applyBorder="1" applyAlignment="1" applyProtection="1">
      <alignment horizontal="left"/>
      <protection/>
    </xf>
    <xf numFmtId="39" fontId="7" fillId="0" borderId="1" xfId="0" applyNumberFormat="1" applyFont="1" applyBorder="1" applyAlignment="1" applyProtection="1">
      <alignment/>
      <protection/>
    </xf>
    <xf numFmtId="39" fontId="4" fillId="5" borderId="1" xfId="0" applyNumberFormat="1" applyFont="1" applyFill="1" applyBorder="1" applyAlignment="1" applyProtection="1">
      <alignment horizontal="center" wrapText="1"/>
      <protection/>
    </xf>
    <xf numFmtId="39" fontId="5" fillId="5" borderId="1" xfId="0" applyNumberFormat="1" applyFont="1" applyFill="1" applyBorder="1" applyAlignment="1" applyProtection="1">
      <alignment/>
      <protection/>
    </xf>
    <xf numFmtId="39" fontId="4" fillId="5" borderId="1" xfId="0" applyNumberFormat="1" applyFont="1" applyFill="1" applyBorder="1" applyAlignment="1" applyProtection="1">
      <alignment/>
      <protection/>
    </xf>
    <xf numFmtId="39" fontId="4" fillId="4" borderId="1" xfId="0" applyNumberFormat="1" applyFont="1" applyFill="1" applyBorder="1" applyAlignment="1" applyProtection="1">
      <alignment horizontal="center"/>
      <protection/>
    </xf>
    <xf numFmtId="39" fontId="5" fillId="4" borderId="1" xfId="0" applyNumberFormat="1" applyFont="1" applyFill="1" applyBorder="1" applyAlignment="1" applyProtection="1">
      <alignment/>
      <protection/>
    </xf>
    <xf numFmtId="39" fontId="4" fillId="4" borderId="1" xfId="0" applyNumberFormat="1" applyFont="1" applyFill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39" fontId="7" fillId="2" borderId="1" xfId="0" applyNumberFormat="1" applyFont="1" applyFill="1" applyBorder="1" applyAlignment="1" applyProtection="1">
      <alignment horizontal="right"/>
      <protection/>
    </xf>
    <xf numFmtId="39" fontId="7" fillId="0" borderId="1" xfId="0" applyNumberFormat="1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39" fontId="4" fillId="2" borderId="1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Alignment="1" applyProtection="1">
      <alignment horizontal="right"/>
      <protection/>
    </xf>
    <xf numFmtId="39" fontId="4" fillId="0" borderId="7" xfId="0" applyNumberFormat="1" applyFont="1" applyBorder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39" fontId="7" fillId="0" borderId="8" xfId="0" applyNumberFormat="1" applyFont="1" applyBorder="1" applyAlignment="1" applyProtection="1">
      <alignment/>
      <protection/>
    </xf>
    <xf numFmtId="39" fontId="4" fillId="0" borderId="7" xfId="0" applyNumberFormat="1" applyFont="1" applyBorder="1" applyAlignment="1" applyProtection="1">
      <alignment/>
      <protection/>
    </xf>
    <xf numFmtId="39" fontId="4" fillId="0" borderId="9" xfId="0" applyNumberFormat="1" applyFont="1" applyBorder="1" applyAlignment="1" applyProtection="1">
      <alignment/>
      <protection/>
    </xf>
    <xf numFmtId="39" fontId="7" fillId="0" borderId="4" xfId="0" applyNumberFormat="1" applyFont="1" applyBorder="1" applyAlignment="1" applyProtection="1">
      <alignment/>
      <protection/>
    </xf>
    <xf numFmtId="39" fontId="7" fillId="0" borderId="0" xfId="0" applyNumberFormat="1" applyFont="1" applyAlignment="1" applyProtection="1">
      <alignment horizontal="left"/>
      <protection/>
    </xf>
    <xf numFmtId="0" fontId="1" fillId="0" borderId="6" xfId="0" applyFont="1" applyBorder="1" applyAlignment="1">
      <alignment/>
    </xf>
    <xf numFmtId="39" fontId="12" fillId="0" borderId="0" xfId="0" applyNumberFormat="1" applyFont="1" applyAlignment="1" applyProtection="1">
      <alignment horizontal="center"/>
      <protection/>
    </xf>
    <xf numFmtId="39" fontId="12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9" fontId="4" fillId="0" borderId="8" xfId="0" applyNumberFormat="1" applyFont="1" applyBorder="1" applyAlignment="1" applyProtection="1">
      <alignment horizontal="center"/>
      <protection/>
    </xf>
    <xf numFmtId="39" fontId="4" fillId="0" borderId="7" xfId="0" applyNumberFormat="1" applyFont="1" applyBorder="1" applyAlignment="1" applyProtection="1">
      <alignment horizontal="center"/>
      <protection/>
    </xf>
    <xf numFmtId="39" fontId="4" fillId="0" borderId="9" xfId="0" applyNumberFormat="1" applyFont="1" applyBorder="1" applyAlignment="1" applyProtection="1">
      <alignment horizontal="center"/>
      <protection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9" fontId="10" fillId="0" borderId="11" xfId="0" applyNumberFormat="1" applyFont="1" applyBorder="1" applyAlignment="1" applyProtection="1">
      <alignment horizontal="center"/>
      <protection/>
    </xf>
    <xf numFmtId="0" fontId="11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43</xdr:row>
      <xdr:rowOff>9525</xdr:rowOff>
    </xdr:from>
    <xdr:to>
      <xdr:col>6</xdr:col>
      <xdr:colOff>0</xdr:colOff>
      <xdr:row>52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3820775" y="11620500"/>
          <a:ext cx="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
O
R
A
G
E
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19050</xdr:rowOff>
    </xdr:from>
    <xdr:to>
      <xdr:col>0</xdr:col>
      <xdr:colOff>266700</xdr:colOff>
      <xdr:row>9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66675" y="1257300"/>
          <a:ext cx="2000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CEREALS
</a:t>
          </a:r>
        </a:p>
      </xdr:txBody>
    </xdr:sp>
    <xdr:clientData fLocksWithSheet="0"/>
  </xdr:twoCellAnchor>
  <xdr:twoCellAnchor>
    <xdr:from>
      <xdr:col>0</xdr:col>
      <xdr:colOff>66675</xdr:colOff>
      <xdr:row>13</xdr:row>
      <xdr:rowOff>28575</xdr:rowOff>
    </xdr:from>
    <xdr:to>
      <xdr:col>0</xdr:col>
      <xdr:colOff>266700</xdr:colOff>
      <xdr:row>17</xdr:row>
      <xdr:rowOff>161925</xdr:rowOff>
    </xdr:to>
    <xdr:sp>
      <xdr:nvSpPr>
        <xdr:cNvPr id="2" name="Rectangle 7"/>
        <xdr:cNvSpPr>
          <a:spLocks/>
        </xdr:cNvSpPr>
      </xdr:nvSpPr>
      <xdr:spPr>
        <a:xfrm>
          <a:off x="66675" y="3248025"/>
          <a:ext cx="2000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FORAGE</a:t>
          </a:r>
        </a:p>
      </xdr:txBody>
    </xdr:sp>
    <xdr:clientData/>
  </xdr:twoCellAnchor>
  <xdr:twoCellAnchor>
    <xdr:from>
      <xdr:col>0</xdr:col>
      <xdr:colOff>47625</xdr:colOff>
      <xdr:row>26</xdr:row>
      <xdr:rowOff>57150</xdr:rowOff>
    </xdr:from>
    <xdr:to>
      <xdr:col>0</xdr:col>
      <xdr:colOff>247650</xdr:colOff>
      <xdr:row>32</xdr:row>
      <xdr:rowOff>180975</xdr:rowOff>
    </xdr:to>
    <xdr:sp>
      <xdr:nvSpPr>
        <xdr:cNvPr id="3" name="Rectangle 8"/>
        <xdr:cNvSpPr>
          <a:spLocks/>
        </xdr:cNvSpPr>
      </xdr:nvSpPr>
      <xdr:spPr>
        <a:xfrm>
          <a:off x="47625" y="6496050"/>
          <a:ext cx="2000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VEGETABLES</a:t>
          </a:r>
        </a:p>
      </xdr:txBody>
    </xdr:sp>
    <xdr:clientData/>
  </xdr:twoCellAnchor>
  <xdr:twoCellAnchor>
    <xdr:from>
      <xdr:col>0</xdr:col>
      <xdr:colOff>47625</xdr:colOff>
      <xdr:row>35</xdr:row>
      <xdr:rowOff>104775</xdr:rowOff>
    </xdr:from>
    <xdr:to>
      <xdr:col>0</xdr:col>
      <xdr:colOff>219075</xdr:colOff>
      <xdr:row>39</xdr:row>
      <xdr:rowOff>0</xdr:rowOff>
    </xdr:to>
    <xdr:sp>
      <xdr:nvSpPr>
        <xdr:cNvPr id="4" name="Rectangle 9"/>
        <xdr:cNvSpPr>
          <a:spLocks/>
        </xdr:cNvSpPr>
      </xdr:nvSpPr>
      <xdr:spPr>
        <a:xfrm>
          <a:off x="47625" y="8772525"/>
          <a:ext cx="1714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SEEDS
</a:t>
          </a:r>
        </a:p>
      </xdr:txBody>
    </xdr:sp>
    <xdr:clientData/>
  </xdr:twoCellAnchor>
  <xdr:twoCellAnchor>
    <xdr:from>
      <xdr:col>0</xdr:col>
      <xdr:colOff>66675</xdr:colOff>
      <xdr:row>20</xdr:row>
      <xdr:rowOff>133350</xdr:rowOff>
    </xdr:from>
    <xdr:to>
      <xdr:col>0</xdr:col>
      <xdr:colOff>266700</xdr:colOff>
      <xdr:row>24</xdr:row>
      <xdr:rowOff>133350</xdr:rowOff>
    </xdr:to>
    <xdr:sp>
      <xdr:nvSpPr>
        <xdr:cNvPr id="5" name="Rectangle 10"/>
        <xdr:cNvSpPr>
          <a:spLocks/>
        </xdr:cNvSpPr>
      </xdr:nvSpPr>
      <xdr:spPr>
        <a:xfrm>
          <a:off x="66675" y="5086350"/>
          <a:ext cx="2000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204"/>
  <sheetViews>
    <sheetView defaultGridColor="0" zoomScale="50" zoomScaleNormal="50" colorId="22" workbookViewId="0" topLeftCell="A1">
      <selection activeCell="B4" sqref="B4"/>
    </sheetView>
  </sheetViews>
  <sheetFormatPr defaultColWidth="9.77734375" defaultRowHeight="15"/>
  <cols>
    <col min="1" max="1" width="7.5546875" style="6" customWidth="1"/>
    <col min="2" max="2" width="75.5546875" style="0" customWidth="1"/>
    <col min="3" max="5" width="22.6640625" style="0" customWidth="1"/>
    <col min="7" max="7" width="3.77734375" style="0" customWidth="1"/>
    <col min="8" max="8" width="5.4453125" style="0" customWidth="1"/>
    <col min="9" max="9" width="44.10546875" style="0" bestFit="1" customWidth="1"/>
    <col min="10" max="10" width="14.99609375" style="0" customWidth="1"/>
    <col min="11" max="11" width="7.21484375" style="6" customWidth="1"/>
    <col min="12" max="12" width="11.88671875" style="0" bestFit="1" customWidth="1"/>
    <col min="13" max="13" width="15.5546875" style="0" bestFit="1" customWidth="1"/>
    <col min="14" max="14" width="8.21484375" style="0" bestFit="1" customWidth="1"/>
    <col min="15" max="15" width="10.4453125" style="0" bestFit="1" customWidth="1"/>
    <col min="16" max="16" width="17.3359375" style="0" bestFit="1" customWidth="1"/>
    <col min="17" max="17" width="18.21484375" style="6" customWidth="1"/>
    <col min="18" max="18" width="12.77734375" style="0" bestFit="1" customWidth="1"/>
    <col min="19" max="20" width="13.5546875" style="0" bestFit="1" customWidth="1"/>
    <col min="21" max="21" width="13.99609375" style="0" customWidth="1"/>
  </cols>
  <sheetData>
    <row r="1" spans="1:5" ht="21" customHeight="1">
      <c r="A1" s="56" t="s">
        <v>147</v>
      </c>
      <c r="B1" s="57"/>
      <c r="C1" s="57"/>
      <c r="D1" s="57"/>
      <c r="E1" s="58"/>
    </row>
    <row r="2" spans="1:256" ht="24" customHeight="1">
      <c r="A2" s="15"/>
      <c r="B2" s="16" t="s">
        <v>148</v>
      </c>
      <c r="C2" s="16" t="s">
        <v>159</v>
      </c>
      <c r="D2" s="17"/>
      <c r="E2" s="16"/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9.25" customHeight="1">
      <c r="A3" s="31" t="s">
        <v>0</v>
      </c>
      <c r="B3" s="32" t="s">
        <v>143</v>
      </c>
      <c r="C3" s="33"/>
      <c r="D3" s="33"/>
      <c r="E3" s="33"/>
      <c r="F3" s="2"/>
      <c r="G3" s="2"/>
      <c r="H3" s="2"/>
      <c r="I3" s="2"/>
      <c r="J3" s="2"/>
      <c r="K3" s="5"/>
      <c r="L3" s="2"/>
      <c r="M3" s="2"/>
      <c r="N3" s="2"/>
      <c r="O3" s="2"/>
      <c r="P3" s="2"/>
      <c r="Q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8" t="s">
        <v>1</v>
      </c>
      <c r="B4" s="30" t="s">
        <v>2</v>
      </c>
      <c r="C4" s="8" t="s">
        <v>3</v>
      </c>
      <c r="D4" s="8" t="s">
        <v>4</v>
      </c>
      <c r="E4" s="8" t="s">
        <v>5</v>
      </c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12"/>
      <c r="B5" s="13"/>
      <c r="C5" s="8" t="s">
        <v>6</v>
      </c>
      <c r="D5" s="8" t="s">
        <v>7</v>
      </c>
      <c r="E5" s="8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8" t="s">
        <v>8</v>
      </c>
      <c r="B6" s="10" t="s">
        <v>9</v>
      </c>
      <c r="C6" s="10">
        <f>Crops!D44</f>
        <v>65892.2</v>
      </c>
      <c r="D6" s="10"/>
      <c r="E6" s="10">
        <f>C6</f>
        <v>65892.2</v>
      </c>
      <c r="F6" s="1"/>
      <c r="G6" s="1"/>
      <c r="H6" s="1"/>
      <c r="I6" s="1"/>
      <c r="J6" s="1"/>
      <c r="K6" s="4"/>
      <c r="L6" s="1"/>
      <c r="M6" s="1"/>
      <c r="N6" s="1"/>
      <c r="O6" s="1"/>
      <c r="P6" s="1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8" t="s">
        <v>10</v>
      </c>
      <c r="B7" s="10" t="s">
        <v>11</v>
      </c>
      <c r="C7" s="10">
        <v>5386.77</v>
      </c>
      <c r="D7" s="10"/>
      <c r="E7" s="10">
        <f>C7+D7</f>
        <v>5386.77</v>
      </c>
      <c r="F7" s="1"/>
      <c r="G7" s="1"/>
      <c r="H7" s="1"/>
      <c r="I7" s="1"/>
      <c r="J7" s="1"/>
      <c r="K7" s="4"/>
      <c r="L7" s="1"/>
      <c r="M7" s="1"/>
      <c r="N7" s="1"/>
      <c r="O7" s="1"/>
      <c r="P7" s="1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8" t="s">
        <v>12</v>
      </c>
      <c r="B8" s="10" t="s">
        <v>13</v>
      </c>
      <c r="C8" s="10">
        <f>SUM(C6+C7)</f>
        <v>71278.97</v>
      </c>
      <c r="D8" s="10"/>
      <c r="E8" s="10">
        <f>SUM(E6+E7)</f>
        <v>71278.97</v>
      </c>
      <c r="F8" s="1"/>
      <c r="G8" s="1"/>
      <c r="H8" s="1"/>
      <c r="I8" s="1"/>
      <c r="J8" s="1"/>
      <c r="K8" s="4"/>
      <c r="L8" s="1"/>
      <c r="M8" s="1"/>
      <c r="N8" s="1"/>
      <c r="O8" s="1"/>
      <c r="P8" s="1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8" t="s">
        <v>14</v>
      </c>
      <c r="B9" s="10" t="s">
        <v>15</v>
      </c>
      <c r="C9" s="10">
        <v>1965.09</v>
      </c>
      <c r="D9" s="10"/>
      <c r="E9" s="10">
        <f>C9+D9</f>
        <v>1965.09</v>
      </c>
      <c r="F9" s="1"/>
      <c r="G9" s="1"/>
      <c r="H9" s="1"/>
      <c r="I9" s="1"/>
      <c r="J9" s="1"/>
      <c r="K9" s="4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8" t="s">
        <v>16</v>
      </c>
      <c r="B10" s="10" t="s">
        <v>17</v>
      </c>
      <c r="C10" s="10">
        <f>SUM(C8+C9)</f>
        <v>73244.06</v>
      </c>
      <c r="D10" s="10"/>
      <c r="E10" s="10">
        <f>SUM(E8+E9)</f>
        <v>73244.06</v>
      </c>
      <c r="F10" s="1"/>
      <c r="G10" s="1"/>
      <c r="H10" s="1"/>
      <c r="I10" s="1"/>
      <c r="J10" s="1"/>
      <c r="K10" s="4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8"/>
      <c r="B11" s="30" t="s">
        <v>18</v>
      </c>
      <c r="C11" s="13"/>
      <c r="D11" s="13"/>
      <c r="E11" s="13"/>
      <c r="F11" s="1"/>
      <c r="G11" s="1"/>
      <c r="H11" s="1"/>
      <c r="I11" s="1"/>
      <c r="J11" s="1"/>
      <c r="K11" s="4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8" t="s">
        <v>19</v>
      </c>
      <c r="B12" s="10" t="s">
        <v>20</v>
      </c>
      <c r="C12" s="10"/>
      <c r="D12" s="10"/>
      <c r="E12" s="10"/>
      <c r="F12" s="1"/>
      <c r="G12" s="1"/>
      <c r="H12" s="1"/>
      <c r="I12" s="1"/>
      <c r="J12" s="1"/>
      <c r="K12" s="4"/>
      <c r="L12" s="1"/>
      <c r="M12" s="1"/>
      <c r="N12" s="1"/>
      <c r="O12" s="1"/>
      <c r="P12" s="1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8" t="s">
        <v>21</v>
      </c>
      <c r="B13" s="10" t="s">
        <v>22</v>
      </c>
      <c r="C13" s="10"/>
      <c r="D13" s="10"/>
      <c r="E13" s="10"/>
      <c r="F13" s="1"/>
      <c r="G13" s="1"/>
      <c r="H13" s="1"/>
      <c r="I13" s="1"/>
      <c r="J13" s="1"/>
      <c r="K13" s="4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8" t="s">
        <v>23</v>
      </c>
      <c r="B14" s="10" t="s">
        <v>24</v>
      </c>
      <c r="C14" s="10">
        <f>SUM(C12+C13)</f>
        <v>0</v>
      </c>
      <c r="D14" s="10"/>
      <c r="E14" s="10">
        <f>SUM(E12+E13)</f>
        <v>0</v>
      </c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8" t="s">
        <v>25</v>
      </c>
      <c r="B15" s="10" t="s">
        <v>164</v>
      </c>
      <c r="C15" s="10">
        <v>1371</v>
      </c>
      <c r="D15" s="10"/>
      <c r="E15" s="10">
        <f>C15+D15</f>
        <v>1371</v>
      </c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8" t="s">
        <v>26</v>
      </c>
      <c r="B16" s="10" t="s">
        <v>27</v>
      </c>
      <c r="C16" s="10">
        <f>SUM(C10+C14+C15)</f>
        <v>74615.06</v>
      </c>
      <c r="D16" s="10"/>
      <c r="E16" s="10">
        <f>SUM(E10+E14+E15)</f>
        <v>74615.06</v>
      </c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8" t="s">
        <v>28</v>
      </c>
      <c r="B17" s="10" t="s">
        <v>29</v>
      </c>
      <c r="C17" s="10">
        <v>0</v>
      </c>
      <c r="D17" s="10"/>
      <c r="E17" s="10">
        <f>C17+D17</f>
        <v>0</v>
      </c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8" t="s">
        <v>30</v>
      </c>
      <c r="B18" s="10" t="s">
        <v>31</v>
      </c>
      <c r="C18" s="10">
        <f>SUM(C16+C17)</f>
        <v>74615.06</v>
      </c>
      <c r="D18" s="10"/>
      <c r="E18" s="10">
        <f>SUM(E16+E17)</f>
        <v>74615.06</v>
      </c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8" t="s">
        <v>32</v>
      </c>
      <c r="B19" s="10" t="s">
        <v>33</v>
      </c>
      <c r="C19" s="13"/>
      <c r="D19" s="13"/>
      <c r="E19" s="10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34"/>
      <c r="B20" s="35" t="s">
        <v>142</v>
      </c>
      <c r="C20" s="36"/>
      <c r="D20" s="36"/>
      <c r="E20" s="36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8" t="s">
        <v>34</v>
      </c>
      <c r="B21" s="10" t="s">
        <v>35</v>
      </c>
      <c r="C21" s="10"/>
      <c r="D21" s="10"/>
      <c r="E21" s="10">
        <f>Crops!J44</f>
        <v>42999847.308</v>
      </c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8" t="s">
        <v>36</v>
      </c>
      <c r="B22" s="10" t="s">
        <v>37</v>
      </c>
      <c r="C22" s="14"/>
      <c r="D22" s="8" t="s">
        <v>7</v>
      </c>
      <c r="E22" s="10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8" t="s">
        <v>38</v>
      </c>
      <c r="B23" s="10" t="s">
        <v>39</v>
      </c>
      <c r="C23" s="10"/>
      <c r="D23" s="10"/>
      <c r="E23" s="10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8" t="s">
        <v>41</v>
      </c>
      <c r="B24" s="10" t="s">
        <v>42</v>
      </c>
      <c r="C24" s="10"/>
      <c r="D24" s="10"/>
      <c r="E24" s="10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8" t="s">
        <v>43</v>
      </c>
      <c r="B25" s="10" t="s">
        <v>44</v>
      </c>
      <c r="C25" s="10"/>
      <c r="D25" s="10"/>
      <c r="E25" s="10">
        <f>E23+E24</f>
        <v>0</v>
      </c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8" t="s">
        <v>45</v>
      </c>
      <c r="B26" s="10" t="s">
        <v>46</v>
      </c>
      <c r="C26" s="10"/>
      <c r="D26" s="10"/>
      <c r="E26" s="10">
        <f>E21+E25</f>
        <v>42999847.308</v>
      </c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8" t="s">
        <v>47</v>
      </c>
      <c r="B27" s="10" t="s">
        <v>48</v>
      </c>
      <c r="C27" s="10"/>
      <c r="D27" s="10"/>
      <c r="E27" s="10">
        <f>C8</f>
        <v>71278.97</v>
      </c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8" t="s">
        <v>49</v>
      </c>
      <c r="B28" s="10" t="s">
        <v>50</v>
      </c>
      <c r="C28" s="10"/>
      <c r="D28" s="10"/>
      <c r="E28" s="30">
        <f>(E26/E27)</f>
        <v>603.2613449380651</v>
      </c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5" ht="21" customHeight="1">
      <c r="A29" s="34"/>
      <c r="B29" s="35" t="s">
        <v>144</v>
      </c>
      <c r="C29" s="36"/>
      <c r="D29" s="36"/>
      <c r="E29" s="36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21" customHeight="1">
      <c r="A30" s="8"/>
      <c r="B30" s="10"/>
      <c r="C30" s="8" t="s">
        <v>51</v>
      </c>
      <c r="D30" s="8" t="s">
        <v>52</v>
      </c>
      <c r="E30" s="8" t="s">
        <v>53</v>
      </c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1" customHeight="1">
      <c r="A31" s="8" t="s">
        <v>54</v>
      </c>
      <c r="B31" s="10" t="s">
        <v>55</v>
      </c>
      <c r="C31" s="10">
        <v>290</v>
      </c>
      <c r="D31" s="10">
        <v>96538</v>
      </c>
      <c r="E31" s="10"/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21" customHeight="1">
      <c r="A32" s="8" t="s">
        <v>56</v>
      </c>
      <c r="B32" s="10" t="s">
        <v>57</v>
      </c>
      <c r="C32" s="10">
        <v>120</v>
      </c>
      <c r="D32" s="10">
        <v>43402</v>
      </c>
      <c r="E32" s="10"/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21" customHeight="1">
      <c r="A33" s="8" t="s">
        <v>58</v>
      </c>
      <c r="B33" s="10" t="s">
        <v>165</v>
      </c>
      <c r="C33" s="10"/>
      <c r="D33" s="10">
        <f>C15</f>
        <v>1371</v>
      </c>
      <c r="E33" s="10"/>
      <c r="F33" s="2"/>
      <c r="G33" s="1"/>
      <c r="H33" s="1"/>
      <c r="I33" s="1"/>
      <c r="J33" s="1"/>
      <c r="K33" s="4"/>
      <c r="L33" s="1"/>
      <c r="M33" s="1"/>
      <c r="N33" s="1"/>
      <c r="O33" s="1"/>
      <c r="P33" s="1"/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6" ht="21" customHeight="1">
      <c r="A34" s="8" t="s">
        <v>59</v>
      </c>
      <c r="B34" s="10" t="s">
        <v>60</v>
      </c>
      <c r="C34" s="10"/>
      <c r="D34" s="10">
        <f>C16</f>
        <v>74615.06</v>
      </c>
      <c r="E34" s="10"/>
      <c r="F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4"/>
      <c r="B35" s="1" t="s">
        <v>40</v>
      </c>
      <c r="C35" s="1"/>
      <c r="D35" s="1"/>
      <c r="E35" s="1"/>
      <c r="F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4"/>
      <c r="B36" s="1"/>
      <c r="C36" s="1"/>
      <c r="D36" s="1"/>
      <c r="E36" s="1"/>
      <c r="F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1" customHeight="1">
      <c r="A37" s="4"/>
      <c r="B37" s="1"/>
      <c r="C37" s="1"/>
      <c r="D37" s="1"/>
      <c r="E37" s="1"/>
      <c r="F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1" customHeight="1">
      <c r="A38" s="4"/>
      <c r="B38" s="1"/>
      <c r="C38" s="1"/>
      <c r="D38" s="1"/>
      <c r="E38" s="1"/>
      <c r="F38" s="1"/>
      <c r="U38" s="18" t="s">
        <v>149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1" customHeight="1">
      <c r="A39" s="4"/>
      <c r="B39" s="1"/>
      <c r="C39" s="1"/>
      <c r="D39" s="1"/>
      <c r="E39" s="1"/>
      <c r="F39" s="1"/>
      <c r="U39" s="23" t="s">
        <v>150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1" customHeight="1">
      <c r="A40" s="4"/>
      <c r="B40" s="1"/>
      <c r="C40" s="1"/>
      <c r="D40" s="1"/>
      <c r="E40" s="1"/>
      <c r="F40" s="1"/>
      <c r="U40" s="23" t="s">
        <v>74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1" customHeight="1">
      <c r="A41" s="4"/>
      <c r="B41" s="1"/>
      <c r="C41" s="1"/>
      <c r="D41" s="1"/>
      <c r="E41" s="1"/>
      <c r="F41" s="1"/>
      <c r="U41" s="23" t="s">
        <v>76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1" customHeight="1">
      <c r="A42" s="4"/>
      <c r="B42" s="1"/>
      <c r="C42" s="1"/>
      <c r="D42" s="1"/>
      <c r="E42" s="1"/>
      <c r="F42" s="1"/>
      <c r="U42" s="23" t="s">
        <v>78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1" customHeight="1">
      <c r="A43" s="4"/>
      <c r="B43" s="1"/>
      <c r="C43" s="1"/>
      <c r="D43" s="1"/>
      <c r="E43" s="1"/>
      <c r="F43" s="1"/>
      <c r="U43" s="20" t="s">
        <v>80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1" customHeight="1">
      <c r="A44" s="4"/>
      <c r="B44" s="1"/>
      <c r="C44" s="1"/>
      <c r="D44" s="1"/>
      <c r="E44" s="1"/>
      <c r="F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1" customHeight="1">
      <c r="A45" s="4"/>
      <c r="B45" s="1"/>
      <c r="C45" s="1"/>
      <c r="D45" s="1"/>
      <c r="E45" s="1"/>
      <c r="F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1" customHeight="1">
      <c r="A46" s="4"/>
      <c r="B46" s="1"/>
      <c r="C46" s="1"/>
      <c r="D46" s="1"/>
      <c r="E46" s="3"/>
      <c r="F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1" customHeight="1">
      <c r="A47" s="4"/>
      <c r="B47" s="1"/>
      <c r="C47" s="1"/>
      <c r="D47" s="1"/>
      <c r="E47" s="1"/>
      <c r="F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1" customHeight="1">
      <c r="A48" s="4"/>
      <c r="B48" s="1"/>
      <c r="C48" s="1"/>
      <c r="D48" s="1"/>
      <c r="E48" s="1"/>
      <c r="F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1" customHeight="1">
      <c r="A49" s="4"/>
      <c r="B49" s="1"/>
      <c r="C49" s="1"/>
      <c r="D49" s="1"/>
      <c r="F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1" customHeight="1">
      <c r="A50" s="4"/>
      <c r="B50" s="1"/>
      <c r="C50" s="1"/>
      <c r="D50" s="1"/>
      <c r="E50" s="1"/>
      <c r="F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1" customHeight="1">
      <c r="A51" s="4"/>
      <c r="B51" s="1"/>
      <c r="C51" s="1"/>
      <c r="D51" s="1"/>
      <c r="E51" s="1"/>
      <c r="F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1" customHeight="1">
      <c r="A52" s="4"/>
      <c r="B52" s="1"/>
      <c r="C52" s="1"/>
      <c r="D52" s="1"/>
      <c r="E52" s="1"/>
      <c r="F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1" customHeight="1">
      <c r="A53" s="4"/>
      <c r="B53" s="1"/>
      <c r="C53" s="1"/>
      <c r="D53" s="1"/>
      <c r="E53" s="1"/>
      <c r="F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1" customHeight="1">
      <c r="A54" s="4"/>
      <c r="B54" s="1"/>
      <c r="C54" s="1"/>
      <c r="D54" s="1"/>
      <c r="E54" s="1"/>
      <c r="F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1" customHeight="1">
      <c r="A55" s="4"/>
      <c r="B55" s="1"/>
      <c r="C55" s="1"/>
      <c r="D55" s="1"/>
      <c r="E55" s="1"/>
      <c r="F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1" customHeight="1">
      <c r="A56" s="4"/>
      <c r="B56" s="1"/>
      <c r="C56" s="1"/>
      <c r="D56" s="1"/>
      <c r="E56" s="1"/>
      <c r="F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1" customHeight="1">
      <c r="A57" s="4"/>
      <c r="B57" s="1"/>
      <c r="C57" s="1"/>
      <c r="D57" s="1"/>
      <c r="E57" s="1"/>
      <c r="F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1" customHeight="1">
      <c r="A58" s="4"/>
      <c r="B58" s="1"/>
      <c r="C58" s="1"/>
      <c r="D58" s="1"/>
      <c r="E58" s="1"/>
      <c r="F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1" customHeight="1">
      <c r="A59" s="4"/>
      <c r="B59" s="1"/>
      <c r="C59" s="1"/>
      <c r="D59" s="1"/>
      <c r="E59" s="1"/>
      <c r="F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1" customHeight="1">
      <c r="A60" s="4"/>
      <c r="B60" s="1"/>
      <c r="C60" s="1"/>
      <c r="D60" s="1"/>
      <c r="E60" s="1"/>
      <c r="F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21" customHeight="1">
      <c r="A61" s="4"/>
      <c r="B61" s="1"/>
      <c r="C61" s="1"/>
      <c r="D61" s="1"/>
      <c r="E61" s="1"/>
      <c r="F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21" customHeight="1">
      <c r="A62" s="5"/>
      <c r="B62" s="2"/>
      <c r="C62" s="2"/>
      <c r="D62" s="2"/>
      <c r="E62" s="1"/>
      <c r="F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21" customHeight="1">
      <c r="A63" s="5"/>
      <c r="B63" s="2"/>
      <c r="C63" s="2"/>
      <c r="D63" s="2"/>
      <c r="E63" s="1"/>
      <c r="F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1" customHeight="1">
      <c r="A64" s="5"/>
      <c r="B64" s="2"/>
      <c r="C64" s="2"/>
      <c r="D64" s="2"/>
      <c r="E64" s="1"/>
      <c r="F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1" customHeight="1">
      <c r="A65" s="5"/>
      <c r="B65" s="2"/>
      <c r="C65" s="2"/>
      <c r="D65" s="2"/>
      <c r="E65" s="1"/>
      <c r="F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21" customHeight="1">
      <c r="A66" s="5"/>
      <c r="B66" s="2"/>
      <c r="C66" s="2"/>
      <c r="D66" s="2"/>
      <c r="E66" s="2"/>
      <c r="F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21" customHeight="1">
      <c r="A67" s="5"/>
      <c r="B67" s="2"/>
      <c r="C67" s="2"/>
      <c r="D67" s="2"/>
      <c r="E67" s="2"/>
      <c r="F67" s="2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21" customHeight="1">
      <c r="A68" s="5"/>
      <c r="B68" s="2"/>
      <c r="C68" s="2"/>
      <c r="D68" s="2"/>
      <c r="E68" s="2"/>
      <c r="F68" s="2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1" customHeight="1">
      <c r="A69" s="5"/>
      <c r="B69" s="2"/>
      <c r="C69" s="2"/>
      <c r="D69" s="2"/>
      <c r="E69" s="2"/>
      <c r="F69" s="2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1" customHeight="1">
      <c r="A70" s="5"/>
      <c r="B70" s="2"/>
      <c r="C70" s="2"/>
      <c r="D70" s="2"/>
      <c r="E70" s="2"/>
      <c r="F70" s="2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1" customHeight="1">
      <c r="A71" s="5"/>
      <c r="B71" s="2"/>
      <c r="C71" s="2"/>
      <c r="D71" s="2"/>
      <c r="E71" s="2"/>
      <c r="F71" s="2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1" customHeight="1">
      <c r="A72" s="5"/>
      <c r="B72" s="2"/>
      <c r="C72" s="2"/>
      <c r="D72" s="2"/>
      <c r="E72" s="2"/>
      <c r="F72" s="2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1" customHeight="1">
      <c r="A73" s="5"/>
      <c r="B73" s="2"/>
      <c r="C73" s="2"/>
      <c r="D73" s="2"/>
      <c r="E73" s="2"/>
      <c r="F73" s="2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21" customHeight="1">
      <c r="A74" s="5"/>
      <c r="B74" s="2"/>
      <c r="C74" s="2"/>
      <c r="D74" s="2"/>
      <c r="E74" s="2"/>
      <c r="F74" s="2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1" customHeight="1">
      <c r="A75" s="5"/>
      <c r="B75" s="2"/>
      <c r="C75" s="2"/>
      <c r="D75" s="2"/>
      <c r="E75" s="2"/>
      <c r="F75" s="2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1" customHeight="1">
      <c r="A76" s="5"/>
      <c r="B76" s="2"/>
      <c r="C76" s="2"/>
      <c r="D76" s="2"/>
      <c r="E76" s="2"/>
      <c r="F76" s="2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1" customHeight="1">
      <c r="A77" s="5"/>
      <c r="B77" s="2"/>
      <c r="C77" s="2"/>
      <c r="D77" s="2"/>
      <c r="E77" s="2"/>
      <c r="F77" s="2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1" customHeight="1">
      <c r="A78" s="5"/>
      <c r="B78" s="2"/>
      <c r="C78" s="2"/>
      <c r="D78" s="2"/>
      <c r="E78" s="2"/>
      <c r="F78" s="2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1" customHeight="1">
      <c r="A79" s="5"/>
      <c r="B79" s="2"/>
      <c r="C79" s="2"/>
      <c r="D79" s="2"/>
      <c r="E79" s="2"/>
      <c r="F79" s="2"/>
      <c r="G79" s="1"/>
      <c r="H79" s="1"/>
      <c r="I79" s="1"/>
      <c r="J79" s="1"/>
      <c r="K79" s="4"/>
      <c r="L79" s="1"/>
      <c r="M79" s="1"/>
      <c r="N79" s="1"/>
      <c r="O79" s="1"/>
      <c r="P79" s="1"/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1" customHeight="1">
      <c r="A80" s="5"/>
      <c r="B80" s="2"/>
      <c r="C80" s="2"/>
      <c r="D80" s="2"/>
      <c r="E80" s="2"/>
      <c r="F80" s="2"/>
      <c r="G80" s="1"/>
      <c r="H80" s="1"/>
      <c r="I80" s="1"/>
      <c r="J80" s="1" t="s">
        <v>40</v>
      </c>
      <c r="K80" s="4"/>
      <c r="L80" s="1"/>
      <c r="M80" s="1"/>
      <c r="N80" s="1"/>
      <c r="O80" s="1"/>
      <c r="P80" s="1"/>
      <c r="Q80" s="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21" customHeight="1">
      <c r="A81" s="5"/>
      <c r="B81" s="2"/>
      <c r="C81" s="2"/>
      <c r="D81" s="2"/>
      <c r="E81" s="2"/>
      <c r="F81" s="2"/>
      <c r="G81" s="1"/>
      <c r="H81" s="1"/>
      <c r="I81" s="1"/>
      <c r="J81" s="1"/>
      <c r="K81" s="4"/>
      <c r="L81" s="1"/>
      <c r="M81" s="1"/>
      <c r="N81" s="1"/>
      <c r="O81" s="1"/>
      <c r="P81" s="1"/>
      <c r="Q81" s="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1" customHeight="1">
      <c r="A82" s="5"/>
      <c r="B82" s="2"/>
      <c r="C82" s="2"/>
      <c r="D82" s="2"/>
      <c r="E82" s="2"/>
      <c r="F82" s="2"/>
      <c r="G82" s="1"/>
      <c r="H82" s="1"/>
      <c r="I82" s="1"/>
      <c r="J82" s="1"/>
      <c r="K82" s="4"/>
      <c r="L82" s="1"/>
      <c r="M82" s="1"/>
      <c r="N82" s="1"/>
      <c r="O82" s="1"/>
      <c r="P82" s="1"/>
      <c r="Q82" s="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1" customHeight="1">
      <c r="A83" s="5"/>
      <c r="B83" s="2"/>
      <c r="C83" s="2"/>
      <c r="D83" s="2"/>
      <c r="E83" s="2"/>
      <c r="F83" s="2"/>
      <c r="G83" s="1"/>
      <c r="H83" s="1"/>
      <c r="I83" s="1"/>
      <c r="J83" s="1"/>
      <c r="K83" s="4"/>
      <c r="L83" s="1"/>
      <c r="M83" s="1"/>
      <c r="N83" s="1"/>
      <c r="O83" s="1"/>
      <c r="P83" s="1"/>
      <c r="Q83" s="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1" customHeight="1">
      <c r="A84" s="5"/>
      <c r="B84" s="2"/>
      <c r="C84" s="2"/>
      <c r="D84" s="2"/>
      <c r="E84" s="2"/>
      <c r="F84" s="2"/>
      <c r="G84" s="1"/>
      <c r="H84" s="1"/>
      <c r="I84" s="1"/>
      <c r="J84" s="1"/>
      <c r="K84" s="4"/>
      <c r="L84" s="1"/>
      <c r="M84" s="1"/>
      <c r="N84" s="1"/>
      <c r="O84" s="1"/>
      <c r="P84" s="1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21" customHeight="1">
      <c r="A85" s="5"/>
      <c r="B85" s="2"/>
      <c r="C85" s="2"/>
      <c r="D85" s="2"/>
      <c r="E85" s="2"/>
      <c r="F85" s="2"/>
      <c r="G85" s="1"/>
      <c r="H85" s="1"/>
      <c r="I85" s="1"/>
      <c r="J85" s="1"/>
      <c r="K85" s="4"/>
      <c r="L85" s="1"/>
      <c r="M85" s="1"/>
      <c r="N85" s="1"/>
      <c r="O85" s="1"/>
      <c r="P85" s="1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1" customHeight="1">
      <c r="A86" s="5"/>
      <c r="B86" s="2"/>
      <c r="C86" s="2"/>
      <c r="D86" s="2"/>
      <c r="E86" s="2"/>
      <c r="F86" s="2"/>
      <c r="G86" s="1"/>
      <c r="H86" s="1"/>
      <c r="I86" s="1"/>
      <c r="J86" s="1"/>
      <c r="K86" s="4"/>
      <c r="L86" s="1"/>
      <c r="M86" s="1"/>
      <c r="N86" s="1"/>
      <c r="O86" s="1"/>
      <c r="P86" s="1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21" customHeight="1">
      <c r="A87" s="5"/>
      <c r="B87" s="2"/>
      <c r="C87" s="2"/>
      <c r="D87" s="2"/>
      <c r="E87" s="2"/>
      <c r="F87" s="2"/>
      <c r="G87" s="1"/>
      <c r="H87" s="1"/>
      <c r="I87" s="1"/>
      <c r="J87" s="1"/>
      <c r="K87" s="4"/>
      <c r="L87" s="1"/>
      <c r="M87" s="1"/>
      <c r="N87" s="1"/>
      <c r="O87" s="1"/>
      <c r="P87" s="1"/>
      <c r="Q87" s="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21" customHeight="1">
      <c r="A88" s="5"/>
      <c r="B88" s="2"/>
      <c r="C88" s="2"/>
      <c r="D88" s="2"/>
      <c r="E88" s="2"/>
      <c r="F88" s="2"/>
      <c r="G88" s="1"/>
      <c r="H88" s="1"/>
      <c r="I88" s="1"/>
      <c r="J88" s="1"/>
      <c r="K88" s="4"/>
      <c r="L88" s="1"/>
      <c r="M88" s="1"/>
      <c r="N88" s="1"/>
      <c r="O88" s="1"/>
      <c r="P88" s="1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1" customHeight="1">
      <c r="A89" s="5"/>
      <c r="B89" s="2"/>
      <c r="C89" s="2"/>
      <c r="D89" s="2"/>
      <c r="E89" s="2"/>
      <c r="F89" s="2"/>
      <c r="G89" s="1"/>
      <c r="H89" s="1"/>
      <c r="I89" s="1"/>
      <c r="J89" s="1"/>
      <c r="K89" s="4"/>
      <c r="L89" s="1"/>
      <c r="M89" s="1"/>
      <c r="N89" s="1"/>
      <c r="O89" s="1"/>
      <c r="P89" s="1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1" customHeight="1">
      <c r="A90" s="5"/>
      <c r="B90" s="2"/>
      <c r="C90" s="2"/>
      <c r="D90" s="2"/>
      <c r="E90" s="2"/>
      <c r="F90" s="2"/>
      <c r="G90" s="1"/>
      <c r="H90" s="1"/>
      <c r="I90" s="1"/>
      <c r="J90" s="1"/>
      <c r="K90" s="4"/>
      <c r="L90" s="1"/>
      <c r="M90" s="1"/>
      <c r="N90" s="1"/>
      <c r="O90" s="1"/>
      <c r="P90" s="1"/>
      <c r="Q90" s="4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21" customHeight="1">
      <c r="A91" s="5"/>
      <c r="B91" s="2"/>
      <c r="C91" s="2"/>
      <c r="D91" s="2"/>
      <c r="E91" s="2"/>
      <c r="F91" s="2"/>
      <c r="G91" s="1"/>
      <c r="H91" s="1"/>
      <c r="I91" s="1"/>
      <c r="J91" s="1"/>
      <c r="K91" s="4"/>
      <c r="L91" s="1"/>
      <c r="M91" s="1"/>
      <c r="N91" s="1"/>
      <c r="O91" s="1"/>
      <c r="P91" s="1"/>
      <c r="Q91" s="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1" customHeight="1">
      <c r="A92" s="5"/>
      <c r="B92" s="2"/>
      <c r="C92" s="2"/>
      <c r="D92" s="2"/>
      <c r="E92" s="2"/>
      <c r="F92" s="2"/>
      <c r="G92" s="1"/>
      <c r="H92" s="1"/>
      <c r="I92" s="1"/>
      <c r="J92" s="1"/>
      <c r="K92" s="4"/>
      <c r="L92" s="1"/>
      <c r="M92" s="1"/>
      <c r="N92" s="1"/>
      <c r="O92" s="1"/>
      <c r="P92" s="1"/>
      <c r="Q92" s="4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1" customHeight="1">
      <c r="A93" s="5"/>
      <c r="B93" s="2"/>
      <c r="C93" s="2"/>
      <c r="D93" s="2"/>
      <c r="E93" s="2"/>
      <c r="F93" s="2"/>
      <c r="G93" s="1"/>
      <c r="H93" s="1"/>
      <c r="I93" s="1"/>
      <c r="J93" s="1"/>
      <c r="K93" s="4"/>
      <c r="L93" s="1"/>
      <c r="M93" s="1"/>
      <c r="N93" s="1"/>
      <c r="O93" s="1"/>
      <c r="P93" s="1"/>
      <c r="Q93" s="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21" customHeight="1">
      <c r="A94" s="5"/>
      <c r="B94" s="2"/>
      <c r="C94" s="2"/>
      <c r="D94" s="2"/>
      <c r="E94" s="2"/>
      <c r="F94" s="2"/>
      <c r="G94" s="1"/>
      <c r="H94" s="1"/>
      <c r="I94" s="1"/>
      <c r="J94" s="1"/>
      <c r="K94" s="4"/>
      <c r="L94" s="1"/>
      <c r="M94" s="1"/>
      <c r="N94" s="1"/>
      <c r="O94" s="1"/>
      <c r="P94" s="1"/>
      <c r="Q94" s="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21" customHeight="1">
      <c r="A95" s="5"/>
      <c r="B95" s="2"/>
      <c r="C95" s="2"/>
      <c r="D95" s="2"/>
      <c r="E95" s="2"/>
      <c r="F95" s="2"/>
      <c r="G95" s="1"/>
      <c r="H95" s="1"/>
      <c r="I95" s="1"/>
      <c r="J95" s="1"/>
      <c r="K95" s="4"/>
      <c r="L95" s="1"/>
      <c r="M95" s="1"/>
      <c r="N95" s="1"/>
      <c r="O95" s="1"/>
      <c r="P95" s="1"/>
      <c r="Q95" s="4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21" customHeight="1">
      <c r="A96" s="5"/>
      <c r="B96" s="2"/>
      <c r="C96" s="2"/>
      <c r="D96" s="2"/>
      <c r="E96" s="2"/>
      <c r="F96" s="2"/>
      <c r="G96" s="1"/>
      <c r="H96" s="1"/>
      <c r="I96" s="1"/>
      <c r="J96" s="1"/>
      <c r="K96" s="4"/>
      <c r="L96" s="1"/>
      <c r="M96" s="1"/>
      <c r="N96" s="1"/>
      <c r="O96" s="1"/>
      <c r="P96" s="1"/>
      <c r="Q96" s="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21" customHeight="1">
      <c r="A97" s="5"/>
      <c r="B97" s="2"/>
      <c r="C97" s="2"/>
      <c r="D97" s="2"/>
      <c r="E97" s="2"/>
      <c r="F97" s="2"/>
      <c r="G97" s="1"/>
      <c r="H97" s="1"/>
      <c r="I97" s="1"/>
      <c r="J97" s="1"/>
      <c r="K97" s="4"/>
      <c r="L97" s="1"/>
      <c r="M97" s="1"/>
      <c r="N97" s="1"/>
      <c r="O97" s="1"/>
      <c r="P97" s="1"/>
      <c r="Q97" s="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1" customHeight="1">
      <c r="A98" s="5"/>
      <c r="B98" s="2"/>
      <c r="C98" s="2"/>
      <c r="D98" s="2"/>
      <c r="E98" s="2"/>
      <c r="F98" s="2"/>
      <c r="G98" s="1"/>
      <c r="H98" s="1"/>
      <c r="I98" s="1"/>
      <c r="J98" s="1"/>
      <c r="K98" s="4"/>
      <c r="L98" s="1"/>
      <c r="M98" s="1"/>
      <c r="N98" s="1"/>
      <c r="O98" s="1"/>
      <c r="P98" s="1"/>
      <c r="Q98" s="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1" customHeight="1">
      <c r="A99" s="5"/>
      <c r="B99" s="2"/>
      <c r="C99" s="2"/>
      <c r="D99" s="2"/>
      <c r="E99" s="2"/>
      <c r="F99" s="2"/>
      <c r="G99" s="1"/>
      <c r="H99" s="1"/>
      <c r="I99" s="1"/>
      <c r="J99" s="1"/>
      <c r="K99" s="4"/>
      <c r="L99" s="1"/>
      <c r="M99" s="1"/>
      <c r="N99" s="1"/>
      <c r="O99" s="1"/>
      <c r="P99" s="1"/>
      <c r="Q99" s="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21" customHeight="1">
      <c r="A100" s="5"/>
      <c r="B100" s="2"/>
      <c r="C100" s="2"/>
      <c r="D100" s="2"/>
      <c r="E100" s="2"/>
      <c r="F100" s="2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21" customHeight="1">
      <c r="A101" s="5"/>
      <c r="B101" s="2"/>
      <c r="C101" s="2"/>
      <c r="D101" s="2"/>
      <c r="E101" s="2"/>
      <c r="F101" s="2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21" customHeight="1">
      <c r="A102" s="5"/>
      <c r="B102" s="2"/>
      <c r="C102" s="2"/>
      <c r="D102" s="2"/>
      <c r="E102" s="2"/>
      <c r="F102" s="2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21" customHeight="1">
      <c r="A103" s="5"/>
      <c r="B103" s="2"/>
      <c r="C103" s="2"/>
      <c r="D103" s="2"/>
      <c r="E103" s="2"/>
      <c r="F103" s="2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21" customHeight="1">
      <c r="A104" s="5"/>
      <c r="B104" s="2"/>
      <c r="C104" s="2"/>
      <c r="D104" s="2"/>
      <c r="E104" s="2"/>
      <c r="F104" s="2"/>
      <c r="G104" s="2"/>
      <c r="H104" s="1"/>
      <c r="I104" s="1"/>
      <c r="J104" s="1"/>
      <c r="K104" s="4"/>
      <c r="L104" s="1"/>
      <c r="M104" s="1"/>
      <c r="N104" s="1"/>
      <c r="O104" s="1"/>
      <c r="P104" s="1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21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5"/>
      <c r="L105" s="2"/>
      <c r="M105" s="2"/>
      <c r="N105" s="2"/>
      <c r="O105" s="2"/>
      <c r="P105" s="2"/>
      <c r="Q105" s="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1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5"/>
      <c r="L106" s="2"/>
      <c r="M106" s="2"/>
      <c r="N106" s="2"/>
      <c r="O106" s="2"/>
      <c r="P106" s="2"/>
      <c r="Q106" s="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1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5"/>
      <c r="L107" s="2"/>
      <c r="M107" s="2"/>
      <c r="N107" s="2"/>
      <c r="O107" s="2"/>
      <c r="P107" s="2"/>
      <c r="Q107" s="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1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5"/>
      <c r="L108" s="2"/>
      <c r="M108" s="2"/>
      <c r="N108" s="2"/>
      <c r="O108" s="2"/>
      <c r="P108" s="2"/>
      <c r="Q108" s="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1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5"/>
      <c r="L109" s="2"/>
      <c r="M109" s="2"/>
      <c r="N109" s="2"/>
      <c r="O109" s="2"/>
      <c r="P109" s="2"/>
      <c r="Q109" s="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1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5"/>
      <c r="L110" s="2"/>
      <c r="M110" s="2"/>
      <c r="N110" s="2"/>
      <c r="O110" s="2"/>
      <c r="P110" s="2"/>
      <c r="Q110" s="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1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5"/>
      <c r="L111" s="2"/>
      <c r="M111" s="2"/>
      <c r="N111" s="2"/>
      <c r="O111" s="2"/>
      <c r="P111" s="2"/>
      <c r="Q111" s="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21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5"/>
      <c r="L112" s="2"/>
      <c r="M112" s="2"/>
      <c r="N112" s="2"/>
      <c r="O112" s="2"/>
      <c r="P112" s="2"/>
      <c r="Q112" s="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1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5"/>
      <c r="L113" s="2"/>
      <c r="M113" s="2"/>
      <c r="N113" s="2"/>
      <c r="O113" s="2"/>
      <c r="P113" s="2"/>
      <c r="Q113" s="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1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5"/>
      <c r="L114" s="2"/>
      <c r="M114" s="2"/>
      <c r="N114" s="2"/>
      <c r="O114" s="2"/>
      <c r="P114" s="2"/>
      <c r="Q114" s="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21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5"/>
      <c r="L115" s="2"/>
      <c r="M115" s="2"/>
      <c r="N115" s="2"/>
      <c r="O115" s="2"/>
      <c r="P115" s="2"/>
      <c r="Q115" s="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21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5"/>
      <c r="L116" s="2"/>
      <c r="M116" s="2"/>
      <c r="N116" s="2"/>
      <c r="O116" s="2"/>
      <c r="P116" s="2"/>
      <c r="Q116" s="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21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5"/>
      <c r="L117" s="2"/>
      <c r="M117" s="2"/>
      <c r="N117" s="2"/>
      <c r="O117" s="2"/>
      <c r="P117" s="2"/>
      <c r="Q117" s="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21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5"/>
      <c r="L118" s="2"/>
      <c r="M118" s="2"/>
      <c r="N118" s="2"/>
      <c r="O118" s="2"/>
      <c r="P118" s="2"/>
      <c r="Q118" s="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21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5"/>
      <c r="L119" s="2"/>
      <c r="M119" s="2"/>
      <c r="N119" s="2"/>
      <c r="O119" s="2"/>
      <c r="P119" s="2"/>
      <c r="Q119" s="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21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5"/>
      <c r="L120" s="2"/>
      <c r="M120" s="2"/>
      <c r="N120" s="2"/>
      <c r="O120" s="2"/>
      <c r="P120" s="2"/>
      <c r="Q120" s="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21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5"/>
      <c r="L121" s="2"/>
      <c r="M121" s="2"/>
      <c r="N121" s="2"/>
      <c r="O121" s="2"/>
      <c r="P121" s="2"/>
      <c r="Q121" s="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21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5"/>
      <c r="L122" s="2"/>
      <c r="M122" s="2"/>
      <c r="N122" s="2"/>
      <c r="O122" s="2"/>
      <c r="P122" s="2"/>
      <c r="Q122" s="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21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5"/>
      <c r="L123" s="2"/>
      <c r="M123" s="2"/>
      <c r="N123" s="2"/>
      <c r="O123" s="2"/>
      <c r="P123" s="2"/>
      <c r="Q123" s="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21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5"/>
      <c r="L124" s="2"/>
      <c r="M124" s="2"/>
      <c r="N124" s="2"/>
      <c r="O124" s="2"/>
      <c r="P124" s="2"/>
      <c r="Q124" s="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1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5"/>
      <c r="L125" s="2"/>
      <c r="M125" s="2"/>
      <c r="N125" s="2"/>
      <c r="O125" s="2"/>
      <c r="P125" s="2"/>
      <c r="Q125" s="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21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5"/>
      <c r="L126" s="2"/>
      <c r="M126" s="2"/>
      <c r="N126" s="2"/>
      <c r="O126" s="2"/>
      <c r="P126" s="2"/>
      <c r="Q126" s="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21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5"/>
      <c r="L127" s="2"/>
      <c r="M127" s="2"/>
      <c r="N127" s="2"/>
      <c r="O127" s="2"/>
      <c r="P127" s="2"/>
      <c r="Q127" s="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21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5"/>
      <c r="L128" s="2"/>
      <c r="M128" s="2"/>
      <c r="N128" s="2"/>
      <c r="O128" s="2"/>
      <c r="P128" s="2"/>
      <c r="Q128" s="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21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5"/>
      <c r="L129" s="2"/>
      <c r="M129" s="2"/>
      <c r="N129" s="2"/>
      <c r="O129" s="2"/>
      <c r="P129" s="2"/>
      <c r="Q129" s="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1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5"/>
      <c r="L130" s="2"/>
      <c r="M130" s="2"/>
      <c r="N130" s="2"/>
      <c r="O130" s="2"/>
      <c r="P130" s="2"/>
      <c r="Q130" s="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21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5"/>
      <c r="L131" s="2"/>
      <c r="M131" s="2"/>
      <c r="N131" s="2"/>
      <c r="O131" s="2"/>
      <c r="P131" s="2"/>
      <c r="Q131" s="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21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5"/>
      <c r="L132" s="2"/>
      <c r="M132" s="2"/>
      <c r="N132" s="2"/>
      <c r="O132" s="2"/>
      <c r="P132" s="2"/>
      <c r="Q132" s="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21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5"/>
      <c r="L133" s="2"/>
      <c r="M133" s="2"/>
      <c r="N133" s="2"/>
      <c r="O133" s="2"/>
      <c r="P133" s="2"/>
      <c r="Q133" s="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1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5"/>
      <c r="L134" s="2"/>
      <c r="M134" s="2"/>
      <c r="N134" s="2"/>
      <c r="O134" s="2"/>
      <c r="P134" s="2"/>
      <c r="Q134" s="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21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5"/>
      <c r="L135" s="2"/>
      <c r="M135" s="2"/>
      <c r="N135" s="2"/>
      <c r="O135" s="2"/>
      <c r="P135" s="2"/>
      <c r="Q135" s="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1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5"/>
      <c r="L136" s="2"/>
      <c r="M136" s="2"/>
      <c r="N136" s="2"/>
      <c r="O136" s="2"/>
      <c r="P136" s="2"/>
      <c r="Q136" s="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1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5"/>
      <c r="L137" s="2"/>
      <c r="M137" s="2"/>
      <c r="N137" s="2"/>
      <c r="O137" s="2"/>
      <c r="P137" s="2"/>
      <c r="Q137" s="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1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5"/>
      <c r="L138" s="2"/>
      <c r="M138" s="2"/>
      <c r="N138" s="2"/>
      <c r="O138" s="2"/>
      <c r="P138" s="2"/>
      <c r="Q138" s="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21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5"/>
      <c r="L139" s="2"/>
      <c r="M139" s="2"/>
      <c r="N139" s="2"/>
      <c r="O139" s="2"/>
      <c r="P139" s="2"/>
      <c r="Q139" s="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21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5"/>
      <c r="L140" s="2"/>
      <c r="M140" s="2"/>
      <c r="N140" s="2"/>
      <c r="O140" s="2"/>
      <c r="P140" s="2"/>
      <c r="Q140" s="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21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5"/>
      <c r="L141" s="2"/>
      <c r="M141" s="2"/>
      <c r="N141" s="2"/>
      <c r="O141" s="2"/>
      <c r="P141" s="2"/>
      <c r="Q141" s="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1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5"/>
      <c r="L142" s="2"/>
      <c r="M142" s="2"/>
      <c r="N142" s="2"/>
      <c r="O142" s="2"/>
      <c r="P142" s="2"/>
      <c r="Q142" s="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21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5"/>
      <c r="L143" s="2"/>
      <c r="M143" s="2"/>
      <c r="N143" s="2"/>
      <c r="O143" s="2"/>
      <c r="P143" s="2"/>
      <c r="Q143" s="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21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5"/>
      <c r="L144" s="2"/>
      <c r="M144" s="2"/>
      <c r="N144" s="2"/>
      <c r="O144" s="2"/>
      <c r="P144" s="2"/>
      <c r="Q144" s="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21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5"/>
      <c r="L145" s="2"/>
      <c r="M145" s="2"/>
      <c r="N145" s="2"/>
      <c r="O145" s="2"/>
      <c r="P145" s="2"/>
      <c r="Q145" s="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21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5"/>
      <c r="L146" s="2"/>
      <c r="M146" s="2"/>
      <c r="N146" s="2"/>
      <c r="O146" s="2"/>
      <c r="P146" s="2"/>
      <c r="Q146" s="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21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5"/>
      <c r="L147" s="2"/>
      <c r="M147" s="2"/>
      <c r="N147" s="2"/>
      <c r="O147" s="2"/>
      <c r="P147" s="2"/>
      <c r="Q147" s="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1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5"/>
      <c r="L148" s="2"/>
      <c r="M148" s="2"/>
      <c r="N148" s="2"/>
      <c r="O148" s="2"/>
      <c r="P148" s="2"/>
      <c r="Q148" s="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21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5"/>
      <c r="L149" s="2"/>
      <c r="M149" s="2"/>
      <c r="N149" s="2"/>
      <c r="O149" s="2"/>
      <c r="P149" s="2"/>
      <c r="Q149" s="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21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5"/>
      <c r="L150" s="2"/>
      <c r="M150" s="2"/>
      <c r="N150" s="2"/>
      <c r="O150" s="2"/>
      <c r="P150" s="2"/>
      <c r="Q150" s="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21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5"/>
      <c r="L151" s="2"/>
      <c r="M151" s="2"/>
      <c r="N151" s="2"/>
      <c r="O151" s="2"/>
      <c r="P151" s="2"/>
      <c r="Q151" s="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21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5"/>
      <c r="L152" s="2"/>
      <c r="M152" s="2"/>
      <c r="N152" s="2"/>
      <c r="O152" s="2"/>
      <c r="P152" s="2"/>
      <c r="Q152" s="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1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5"/>
      <c r="L153" s="2"/>
      <c r="M153" s="2"/>
      <c r="N153" s="2"/>
      <c r="O153" s="2"/>
      <c r="P153" s="2"/>
      <c r="Q153" s="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21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5"/>
      <c r="L154" s="2"/>
      <c r="M154" s="2"/>
      <c r="N154" s="2"/>
      <c r="O154" s="2"/>
      <c r="P154" s="2"/>
      <c r="Q154" s="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21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5"/>
      <c r="L155" s="2"/>
      <c r="M155" s="2"/>
      <c r="N155" s="2"/>
      <c r="O155" s="2"/>
      <c r="P155" s="2"/>
      <c r="Q155" s="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21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5"/>
      <c r="L156" s="2"/>
      <c r="M156" s="2"/>
      <c r="N156" s="2"/>
      <c r="O156" s="2"/>
      <c r="P156" s="2"/>
      <c r="Q156" s="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21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5"/>
      <c r="L157" s="2"/>
      <c r="M157" s="2"/>
      <c r="N157" s="2"/>
      <c r="O157" s="2"/>
      <c r="P157" s="2"/>
      <c r="Q157" s="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21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5"/>
      <c r="L158" s="2"/>
      <c r="M158" s="2"/>
      <c r="N158" s="2"/>
      <c r="O158" s="2"/>
      <c r="P158" s="2"/>
      <c r="Q158" s="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1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5"/>
      <c r="L159" s="2"/>
      <c r="M159" s="2"/>
      <c r="N159" s="2"/>
      <c r="O159" s="2"/>
      <c r="P159" s="2"/>
      <c r="Q159" s="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21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5"/>
      <c r="L160" s="2"/>
      <c r="M160" s="2"/>
      <c r="N160" s="2"/>
      <c r="O160" s="2"/>
      <c r="P160" s="2"/>
      <c r="Q160" s="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21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2"/>
      <c r="M161" s="2"/>
      <c r="N161" s="2"/>
      <c r="O161" s="2"/>
      <c r="P161" s="2"/>
      <c r="Q161" s="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21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5"/>
      <c r="L162" s="2"/>
      <c r="M162" s="2"/>
      <c r="N162" s="2"/>
      <c r="O162" s="2"/>
      <c r="P162" s="2"/>
      <c r="Q162" s="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21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5"/>
      <c r="L163" s="2"/>
      <c r="M163" s="2"/>
      <c r="N163" s="2"/>
      <c r="O163" s="2"/>
      <c r="P163" s="2"/>
      <c r="Q163" s="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21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5"/>
      <c r="L164" s="2"/>
      <c r="M164" s="2"/>
      <c r="N164" s="2"/>
      <c r="O164" s="2"/>
      <c r="P164" s="2"/>
      <c r="Q164" s="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1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5"/>
      <c r="L165" s="2"/>
      <c r="M165" s="2"/>
      <c r="N165" s="2"/>
      <c r="O165" s="2"/>
      <c r="P165" s="2"/>
      <c r="Q165" s="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21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5"/>
      <c r="L166" s="2"/>
      <c r="M166" s="2"/>
      <c r="N166" s="2"/>
      <c r="O166" s="2"/>
      <c r="P166" s="2"/>
      <c r="Q166" s="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21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5"/>
      <c r="L167" s="2"/>
      <c r="M167" s="2"/>
      <c r="N167" s="2"/>
      <c r="O167" s="2"/>
      <c r="P167" s="2"/>
      <c r="Q167" s="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1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5"/>
      <c r="L168" s="2"/>
      <c r="M168" s="2"/>
      <c r="N168" s="2"/>
      <c r="O168" s="2"/>
      <c r="P168" s="2"/>
      <c r="Q168" s="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21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5"/>
      <c r="L169" s="2"/>
      <c r="M169" s="2"/>
      <c r="N169" s="2"/>
      <c r="O169" s="2"/>
      <c r="P169" s="2"/>
      <c r="Q169" s="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21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5"/>
      <c r="L170" s="2"/>
      <c r="M170" s="2"/>
      <c r="N170" s="2"/>
      <c r="O170" s="2"/>
      <c r="P170" s="2"/>
      <c r="Q170" s="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21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5"/>
      <c r="L171" s="2"/>
      <c r="M171" s="2"/>
      <c r="N171" s="2"/>
      <c r="O171" s="2"/>
      <c r="P171" s="2"/>
      <c r="Q171" s="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21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5"/>
      <c r="L172" s="2"/>
      <c r="M172" s="2"/>
      <c r="N172" s="2"/>
      <c r="O172" s="2"/>
      <c r="P172" s="2"/>
      <c r="Q172" s="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21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5"/>
      <c r="L173" s="2"/>
      <c r="M173" s="2"/>
      <c r="N173" s="2"/>
      <c r="O173" s="2"/>
      <c r="P173" s="2"/>
      <c r="Q173" s="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1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5"/>
      <c r="L174" s="2"/>
      <c r="M174" s="2"/>
      <c r="N174" s="2"/>
      <c r="O174" s="2"/>
      <c r="P174" s="2"/>
      <c r="Q174" s="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21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  <c r="M175" s="2"/>
      <c r="N175" s="2"/>
      <c r="O175" s="2"/>
      <c r="P175" s="2"/>
      <c r="Q175" s="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21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  <c r="M176" s="2"/>
      <c r="N176" s="2"/>
      <c r="O176" s="2"/>
      <c r="P176" s="2"/>
      <c r="Q176" s="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21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  <c r="M177" s="2"/>
      <c r="N177" s="2"/>
      <c r="O177" s="2"/>
      <c r="P177" s="2"/>
      <c r="Q177" s="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21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  <c r="M178" s="2"/>
      <c r="N178" s="2"/>
      <c r="O178" s="2"/>
      <c r="P178" s="2"/>
      <c r="Q178" s="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21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  <c r="M179" s="2"/>
      <c r="N179" s="2"/>
      <c r="O179" s="2"/>
      <c r="P179" s="2"/>
      <c r="Q179" s="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21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  <c r="M180" s="2"/>
      <c r="N180" s="2"/>
      <c r="O180" s="2"/>
      <c r="P180" s="2"/>
      <c r="Q180" s="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21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  <c r="M181" s="2"/>
      <c r="N181" s="2"/>
      <c r="O181" s="2"/>
      <c r="P181" s="2"/>
      <c r="Q181" s="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21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  <c r="M182" s="2"/>
      <c r="N182" s="2"/>
      <c r="O182" s="2"/>
      <c r="P182" s="2"/>
      <c r="Q182" s="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1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5"/>
      <c r="L183" s="2"/>
      <c r="M183" s="2"/>
      <c r="N183" s="2"/>
      <c r="O183" s="2"/>
      <c r="P183" s="2"/>
      <c r="Q183" s="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1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5"/>
      <c r="L184" s="2"/>
      <c r="M184" s="2"/>
      <c r="N184" s="2"/>
      <c r="O184" s="2"/>
      <c r="P184" s="2"/>
      <c r="Q184" s="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1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5"/>
      <c r="L185" s="2"/>
      <c r="M185" s="2"/>
      <c r="N185" s="2"/>
      <c r="O185" s="2"/>
      <c r="P185" s="2"/>
      <c r="Q185" s="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1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5"/>
      <c r="L186" s="2"/>
      <c r="M186" s="2"/>
      <c r="N186" s="2"/>
      <c r="O186" s="2"/>
      <c r="P186" s="2"/>
      <c r="Q186" s="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21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5"/>
      <c r="L187" s="2"/>
      <c r="M187" s="2"/>
      <c r="N187" s="2"/>
      <c r="O187" s="2"/>
      <c r="P187" s="2"/>
      <c r="Q187" s="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1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5"/>
      <c r="L188" s="2"/>
      <c r="M188" s="2"/>
      <c r="N188" s="2"/>
      <c r="O188" s="2"/>
      <c r="P188" s="2"/>
      <c r="Q188" s="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21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5"/>
      <c r="L189" s="2"/>
      <c r="M189" s="2"/>
      <c r="N189" s="2"/>
      <c r="O189" s="2"/>
      <c r="P189" s="2"/>
      <c r="Q189" s="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1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5"/>
      <c r="L190" s="2"/>
      <c r="M190" s="2"/>
      <c r="N190" s="2"/>
      <c r="O190" s="2"/>
      <c r="P190" s="2"/>
      <c r="Q190" s="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21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5"/>
      <c r="L191" s="2"/>
      <c r="M191" s="2"/>
      <c r="N191" s="2"/>
      <c r="O191" s="2"/>
      <c r="P191" s="2"/>
      <c r="Q191" s="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1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5"/>
      <c r="L192" s="2"/>
      <c r="M192" s="2"/>
      <c r="N192" s="2"/>
      <c r="O192" s="2"/>
      <c r="P192" s="2"/>
      <c r="Q192" s="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21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5"/>
      <c r="L193" s="2"/>
      <c r="M193" s="2"/>
      <c r="N193" s="2"/>
      <c r="O193" s="2"/>
      <c r="P193" s="2"/>
      <c r="Q193" s="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1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5"/>
      <c r="L194" s="2"/>
      <c r="M194" s="2"/>
      <c r="N194" s="2"/>
      <c r="O194" s="2"/>
      <c r="P194" s="2"/>
      <c r="Q194" s="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1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5"/>
      <c r="L195" s="2"/>
      <c r="M195" s="2"/>
      <c r="N195" s="2"/>
      <c r="O195" s="2"/>
      <c r="P195" s="2"/>
      <c r="Q195" s="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1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5"/>
      <c r="L196" s="2"/>
      <c r="M196" s="2"/>
      <c r="N196" s="2"/>
      <c r="O196" s="2"/>
      <c r="P196" s="2"/>
      <c r="Q196" s="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21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5"/>
      <c r="L197" s="2"/>
      <c r="M197" s="2"/>
      <c r="N197" s="2"/>
      <c r="O197" s="2"/>
      <c r="P197" s="2"/>
      <c r="Q197" s="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1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5"/>
      <c r="L198" s="2"/>
      <c r="M198" s="2"/>
      <c r="N198" s="2"/>
      <c r="O198" s="2"/>
      <c r="P198" s="2"/>
      <c r="Q198" s="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1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5"/>
      <c r="L199" s="2"/>
      <c r="M199" s="2"/>
      <c r="N199" s="2"/>
      <c r="O199" s="2"/>
      <c r="P199" s="2"/>
      <c r="Q199" s="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1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5"/>
      <c r="L200" s="2"/>
      <c r="M200" s="2"/>
      <c r="N200" s="2"/>
      <c r="O200" s="2"/>
      <c r="P200" s="2"/>
      <c r="Q200" s="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1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5"/>
      <c r="L201" s="2"/>
      <c r="M201" s="2"/>
      <c r="N201" s="2"/>
      <c r="O201" s="2"/>
      <c r="P201" s="2"/>
      <c r="Q201" s="5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1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5"/>
      <c r="L202" s="2"/>
      <c r="M202" s="2"/>
      <c r="N202" s="2"/>
      <c r="O202" s="2"/>
      <c r="P202" s="2"/>
      <c r="Q202" s="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1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5"/>
      <c r="L203" s="2"/>
      <c r="M203" s="2"/>
      <c r="N203" s="2"/>
      <c r="O203" s="2"/>
      <c r="P203" s="2"/>
      <c r="Q203" s="5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21" customHeight="1">
      <c r="A204" s="5"/>
      <c r="B204" s="2"/>
      <c r="C204" s="2"/>
      <c r="D204" s="2"/>
      <c r="E204" s="2"/>
      <c r="H204" s="2"/>
      <c r="I204" s="2"/>
      <c r="J204" s="2"/>
      <c r="K204" s="5"/>
      <c r="L204" s="2"/>
      <c r="M204" s="2"/>
      <c r="N204" s="2"/>
      <c r="O204" s="2"/>
      <c r="P204" s="2"/>
      <c r="Q204" s="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</sheetData>
  <mergeCells count="1">
    <mergeCell ref="A1:E1"/>
  </mergeCells>
  <printOptions/>
  <pageMargins left="0.75" right="0.25" top="1" bottom="1" header="0.5" footer="0.5"/>
  <pageSetup fitToHeight="1" fitToWidth="1" horizontalDpi="600" verticalDpi="600" orientation="landscape" scale="63" r:id="rId2"/>
  <rowBreaks count="1" manualBreakCount="1">
    <brk id="58" min="6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50" zoomScaleNormal="50" workbookViewId="0" topLeftCell="A1">
      <selection activeCell="C6" sqref="C6"/>
    </sheetView>
  </sheetViews>
  <sheetFormatPr defaultColWidth="8.88671875" defaultRowHeight="19.5" customHeight="1"/>
  <cols>
    <col min="1" max="1" width="6.6640625" style="46" customWidth="1"/>
    <col min="2" max="2" width="5.77734375" style="46" customWidth="1"/>
    <col min="3" max="3" width="38.21484375" style="46" bestFit="1" customWidth="1"/>
    <col min="4" max="4" width="10.77734375" style="46" bestFit="1" customWidth="1"/>
    <col min="5" max="5" width="4.99609375" style="46" bestFit="1" customWidth="1"/>
    <col min="6" max="6" width="9.21484375" style="46" bestFit="1" customWidth="1"/>
    <col min="7" max="7" width="10.4453125" style="46" bestFit="1" customWidth="1"/>
    <col min="8" max="8" width="8.21484375" style="46" bestFit="1" customWidth="1"/>
    <col min="9" max="9" width="9.21484375" style="46" bestFit="1" customWidth="1"/>
    <col min="10" max="10" width="14.77734375" style="46" bestFit="1" customWidth="1"/>
    <col min="11" max="11" width="57.3359375" style="46" bestFit="1" customWidth="1"/>
    <col min="12" max="12" width="10.21484375" style="46" bestFit="1" customWidth="1"/>
    <col min="13" max="14" width="10.99609375" style="46" bestFit="1" customWidth="1"/>
    <col min="15" max="16384" width="5.77734375" style="46" customWidth="1"/>
  </cols>
  <sheetData>
    <row r="1" spans="1:14" s="55" customFormat="1" ht="19.5" customHeight="1">
      <c r="A1" s="64" t="s">
        <v>160</v>
      </c>
      <c r="B1" s="65"/>
      <c r="C1" s="65"/>
      <c r="D1" s="65"/>
      <c r="E1" s="65"/>
      <c r="F1" s="65"/>
      <c r="G1" s="65"/>
      <c r="H1" s="65"/>
      <c r="I1" s="65"/>
      <c r="J1" s="65"/>
      <c r="K1" s="53"/>
      <c r="L1" s="54"/>
      <c r="M1" s="54"/>
      <c r="N1" s="54"/>
    </row>
    <row r="2" spans="1:14" ht="19.5" customHeight="1">
      <c r="A2" s="47" t="s">
        <v>146</v>
      </c>
      <c r="B2" s="48"/>
      <c r="C2" s="48"/>
      <c r="D2" s="48"/>
      <c r="E2" s="44"/>
      <c r="F2" s="48"/>
      <c r="G2" s="48"/>
      <c r="H2" s="48"/>
      <c r="I2" s="48"/>
      <c r="J2" s="49"/>
      <c r="K2" s="45"/>
      <c r="L2" s="3"/>
      <c r="M2" s="3"/>
      <c r="N2" s="3"/>
    </row>
    <row r="3" spans="1:14" ht="19.5" customHeight="1">
      <c r="A3" s="18"/>
      <c r="B3" s="18" t="s">
        <v>61</v>
      </c>
      <c r="C3" s="19" t="s">
        <v>62</v>
      </c>
      <c r="D3" s="8" t="s">
        <v>63</v>
      </c>
      <c r="E3" s="8" t="s">
        <v>64</v>
      </c>
      <c r="F3" s="59" t="s">
        <v>65</v>
      </c>
      <c r="G3" s="62"/>
      <c r="H3" s="59" t="s">
        <v>66</v>
      </c>
      <c r="I3" s="63"/>
      <c r="J3" s="62"/>
      <c r="K3" s="59" t="s">
        <v>145</v>
      </c>
      <c r="L3" s="60"/>
      <c r="M3" s="60"/>
      <c r="N3" s="61"/>
    </row>
    <row r="4" spans="1:14" ht="19.5" customHeight="1">
      <c r="A4" s="20"/>
      <c r="B4" s="20" t="s">
        <v>67</v>
      </c>
      <c r="C4" s="21"/>
      <c r="D4" s="8" t="s">
        <v>68</v>
      </c>
      <c r="E4" s="22"/>
      <c r="F4" s="8" t="s">
        <v>69</v>
      </c>
      <c r="G4" s="8" t="s">
        <v>5</v>
      </c>
      <c r="H4" s="8" t="s">
        <v>70</v>
      </c>
      <c r="I4" s="8" t="s">
        <v>69</v>
      </c>
      <c r="J4" s="8" t="s">
        <v>5</v>
      </c>
      <c r="K4" s="7" t="s">
        <v>155</v>
      </c>
      <c r="L4" s="8" t="s">
        <v>152</v>
      </c>
      <c r="M4" s="8" t="s">
        <v>153</v>
      </c>
      <c r="N4" s="8" t="s">
        <v>154</v>
      </c>
    </row>
    <row r="5" spans="1:14" ht="19.5" customHeight="1">
      <c r="A5" s="23"/>
      <c r="B5" s="29">
        <v>50</v>
      </c>
      <c r="C5" s="18" t="s">
        <v>149</v>
      </c>
      <c r="D5" s="37">
        <v>11950.76</v>
      </c>
      <c r="E5" s="37" t="s">
        <v>72</v>
      </c>
      <c r="F5" s="37">
        <f>L5*42</f>
        <v>88.2</v>
      </c>
      <c r="G5" s="37">
        <f>D5*F5</f>
        <v>1054057.0320000001</v>
      </c>
      <c r="H5" s="38">
        <f>N5</f>
        <v>2.3333333333333335</v>
      </c>
      <c r="I5" s="37">
        <f>F5*H5</f>
        <v>205.8</v>
      </c>
      <c r="J5" s="37">
        <f>D5*I5</f>
        <v>2459466.4080000003</v>
      </c>
      <c r="K5" s="9">
        <v>98</v>
      </c>
      <c r="L5" s="10">
        <v>2.1</v>
      </c>
      <c r="M5" s="10">
        <f>(K5*L5)</f>
        <v>205.8</v>
      </c>
      <c r="N5" s="11">
        <f>(M5/F5)</f>
        <v>2.3333333333333335</v>
      </c>
    </row>
    <row r="6" spans="1:14" ht="19.5" customHeight="1">
      <c r="A6" s="23"/>
      <c r="B6" s="23" t="s">
        <v>71</v>
      </c>
      <c r="C6" s="23" t="s">
        <v>150</v>
      </c>
      <c r="D6" s="37">
        <v>10424.38</v>
      </c>
      <c r="E6" s="37" t="s">
        <v>72</v>
      </c>
      <c r="F6" s="37">
        <f>L6*42</f>
        <v>121.8</v>
      </c>
      <c r="G6" s="37">
        <f>D6*F6</f>
        <v>1269689.484</v>
      </c>
      <c r="H6" s="38">
        <f>N6</f>
        <v>1.9047619047619049</v>
      </c>
      <c r="I6" s="37">
        <f>F6*H6</f>
        <v>232</v>
      </c>
      <c r="J6" s="37">
        <f>D6*I6</f>
        <v>2418456.1599999997</v>
      </c>
      <c r="K6" s="9">
        <v>80</v>
      </c>
      <c r="L6" s="10">
        <v>2.9</v>
      </c>
      <c r="M6" s="10">
        <f>(K6*L6)</f>
        <v>232</v>
      </c>
      <c r="N6" s="11">
        <f>(M6/F6)</f>
        <v>1.9047619047619049</v>
      </c>
    </row>
    <row r="7" spans="1:14" ht="19.5" customHeight="1">
      <c r="A7" s="23"/>
      <c r="B7" s="23" t="s">
        <v>73</v>
      </c>
      <c r="C7" s="23" t="s">
        <v>74</v>
      </c>
      <c r="D7" s="37"/>
      <c r="E7" s="37" t="s">
        <v>72</v>
      </c>
      <c r="F7" s="37"/>
      <c r="G7" s="37"/>
      <c r="H7" s="38"/>
      <c r="I7" s="37"/>
      <c r="J7" s="37"/>
      <c r="K7" s="9"/>
      <c r="L7" s="10"/>
      <c r="M7" s="10"/>
      <c r="N7" s="11"/>
    </row>
    <row r="8" spans="1:14" ht="19.5" customHeight="1">
      <c r="A8" s="23"/>
      <c r="B8" s="23" t="s">
        <v>75</v>
      </c>
      <c r="C8" s="23" t="s">
        <v>76</v>
      </c>
      <c r="D8" s="37">
        <v>1676.77</v>
      </c>
      <c r="E8" s="37" t="s">
        <v>72</v>
      </c>
      <c r="F8" s="37">
        <f>L8*63</f>
        <v>157.5</v>
      </c>
      <c r="G8" s="37">
        <f>D8*F8</f>
        <v>264091.275</v>
      </c>
      <c r="H8" s="38">
        <f>N8</f>
        <v>1.3492063492063493</v>
      </c>
      <c r="I8" s="37">
        <f>F8*H8</f>
        <v>212.50000000000003</v>
      </c>
      <c r="J8" s="37">
        <f>D8*I8</f>
        <v>356313.62500000006</v>
      </c>
      <c r="K8" s="9">
        <v>85</v>
      </c>
      <c r="L8" s="10">
        <v>2.5</v>
      </c>
      <c r="M8" s="10">
        <f>(K8*L8)</f>
        <v>212.5</v>
      </c>
      <c r="N8" s="11">
        <f>(M8/F8)</f>
        <v>1.3492063492063493</v>
      </c>
    </row>
    <row r="9" spans="1:14" ht="19.5" customHeight="1">
      <c r="A9" s="23"/>
      <c r="B9" s="23" t="s">
        <v>77</v>
      </c>
      <c r="C9" s="23" t="s">
        <v>78</v>
      </c>
      <c r="D9" s="37">
        <v>10067.29</v>
      </c>
      <c r="E9" s="37" t="s">
        <v>72</v>
      </c>
      <c r="F9" s="37">
        <f>L9*33</f>
        <v>85.8</v>
      </c>
      <c r="G9" s="37">
        <f>D9*F9</f>
        <v>863773.4820000001</v>
      </c>
      <c r="H9" s="38">
        <f>N9</f>
        <v>2.9545454545454546</v>
      </c>
      <c r="I9" s="37">
        <f>F9*H9</f>
        <v>253.5</v>
      </c>
      <c r="J9" s="37">
        <f>D9*I9</f>
        <v>2552058.015</v>
      </c>
      <c r="K9" s="9">
        <v>97.5</v>
      </c>
      <c r="L9" s="10">
        <v>2.6</v>
      </c>
      <c r="M9" s="10">
        <f>(K9*L9)</f>
        <v>253.5</v>
      </c>
      <c r="N9" s="11">
        <f>(M9/F9)</f>
        <v>2.9545454545454546</v>
      </c>
    </row>
    <row r="10" spans="1:14" ht="19.5" customHeight="1">
      <c r="A10" s="23"/>
      <c r="B10" s="23" t="s">
        <v>79</v>
      </c>
      <c r="C10" s="23" t="s">
        <v>80</v>
      </c>
      <c r="D10" s="37">
        <v>139</v>
      </c>
      <c r="E10" s="37" t="s">
        <v>72</v>
      </c>
      <c r="F10" s="37">
        <f>L10*36</f>
        <v>85.75</v>
      </c>
      <c r="G10" s="37">
        <f>D10*F10</f>
        <v>11919.25</v>
      </c>
      <c r="H10" s="38">
        <f>N10</f>
        <v>2</v>
      </c>
      <c r="I10" s="37">
        <f>F10*H10</f>
        <v>171.5</v>
      </c>
      <c r="J10" s="37">
        <f>D10*I10</f>
        <v>23838.5</v>
      </c>
      <c r="K10" s="9">
        <v>72</v>
      </c>
      <c r="L10" s="10">
        <f>(F10/36)</f>
        <v>2.3819444444444446</v>
      </c>
      <c r="M10" s="10">
        <f>(K10*L10)</f>
        <v>171.5</v>
      </c>
      <c r="N10" s="11">
        <f>(M10/F10)</f>
        <v>2</v>
      </c>
    </row>
    <row r="11" spans="1:14" ht="19.5" customHeight="1">
      <c r="A11" s="20"/>
      <c r="B11" s="20" t="s">
        <v>82</v>
      </c>
      <c r="C11" s="50" t="s">
        <v>83</v>
      </c>
      <c r="D11" s="40">
        <f>SUM(D5:D10)</f>
        <v>34258.2</v>
      </c>
      <c r="E11" s="39"/>
      <c r="F11" s="40"/>
      <c r="G11" s="40" t="s">
        <v>40</v>
      </c>
      <c r="H11" s="41"/>
      <c r="I11" s="40" t="s">
        <v>40</v>
      </c>
      <c r="J11" s="40">
        <f>SUM(J5:J10)</f>
        <v>7810132.708000001</v>
      </c>
      <c r="K11" s="51" t="s">
        <v>167</v>
      </c>
      <c r="L11" s="3"/>
      <c r="M11" s="3"/>
      <c r="N11" s="3"/>
    </row>
    <row r="12" spans="1:14" ht="19.5" customHeight="1">
      <c r="A12" s="23"/>
      <c r="B12" s="23" t="s">
        <v>84</v>
      </c>
      <c r="C12" s="18" t="s">
        <v>85</v>
      </c>
      <c r="D12" s="37">
        <v>12202.3</v>
      </c>
      <c r="E12" s="37" t="s">
        <v>86</v>
      </c>
      <c r="F12" s="37">
        <v>5.75</v>
      </c>
      <c r="G12" s="37">
        <f>D12*F12</f>
        <v>70163.22499999999</v>
      </c>
      <c r="H12" s="37">
        <v>100</v>
      </c>
      <c r="I12" s="37">
        <f>F12*H12</f>
        <v>575</v>
      </c>
      <c r="J12" s="37">
        <f>D12*I12</f>
        <v>7016322.5</v>
      </c>
      <c r="K12" s="45"/>
      <c r="L12" s="3"/>
      <c r="M12" s="3"/>
      <c r="N12" s="3"/>
    </row>
    <row r="13" spans="1:14" ht="19.5" customHeight="1">
      <c r="A13" s="28"/>
      <c r="B13" s="23" t="s">
        <v>87</v>
      </c>
      <c r="C13" s="23" t="s">
        <v>88</v>
      </c>
      <c r="D13" s="37">
        <v>1021.2</v>
      </c>
      <c r="E13" s="37" t="s">
        <v>86</v>
      </c>
      <c r="F13" s="37">
        <v>3</v>
      </c>
      <c r="G13" s="37">
        <f>D13*F13</f>
        <v>3063.6000000000004</v>
      </c>
      <c r="H13" s="37">
        <v>75</v>
      </c>
      <c r="I13" s="37">
        <f>F13*H13</f>
        <v>225</v>
      </c>
      <c r="J13" s="37">
        <f>D13*I13</f>
        <v>229770</v>
      </c>
      <c r="K13" s="45"/>
      <c r="L13" s="3"/>
      <c r="M13" s="3"/>
      <c r="N13" s="3"/>
    </row>
    <row r="14" spans="1:14" ht="19.5" customHeight="1">
      <c r="A14" s="52"/>
      <c r="B14" s="23" t="s">
        <v>89</v>
      </c>
      <c r="C14" s="23" t="s">
        <v>90</v>
      </c>
      <c r="D14" s="37">
        <v>2734</v>
      </c>
      <c r="E14" s="37" t="s">
        <v>91</v>
      </c>
      <c r="F14" s="37">
        <v>4</v>
      </c>
      <c r="G14" s="37">
        <f>D14*F14</f>
        <v>10936</v>
      </c>
      <c r="H14" s="37">
        <v>30</v>
      </c>
      <c r="I14" s="37">
        <f>F14*H14</f>
        <v>120</v>
      </c>
      <c r="J14" s="37">
        <f>D14*I14</f>
        <v>328080</v>
      </c>
      <c r="K14" s="45"/>
      <c r="L14" s="3"/>
      <c r="M14" s="3"/>
      <c r="N14" s="3"/>
    </row>
    <row r="15" spans="1:14" ht="19.5" customHeight="1">
      <c r="A15" s="52"/>
      <c r="B15" s="23" t="s">
        <v>92</v>
      </c>
      <c r="C15" s="23" t="s">
        <v>93</v>
      </c>
      <c r="D15" s="37"/>
      <c r="E15" s="37" t="s">
        <v>86</v>
      </c>
      <c r="F15" s="37"/>
      <c r="G15" s="37"/>
      <c r="H15" s="37"/>
      <c r="I15" s="37"/>
      <c r="J15" s="37"/>
      <c r="K15" s="45"/>
      <c r="L15" s="3"/>
      <c r="M15" s="3"/>
      <c r="N15" s="3"/>
    </row>
    <row r="16" spans="1:14" ht="19.5" customHeight="1">
      <c r="A16" s="52"/>
      <c r="B16" s="23" t="s">
        <v>94</v>
      </c>
      <c r="C16" s="23" t="s">
        <v>156</v>
      </c>
      <c r="D16" s="42"/>
      <c r="E16" s="37" t="s">
        <v>86</v>
      </c>
      <c r="F16" s="42"/>
      <c r="G16" s="37"/>
      <c r="H16" s="37"/>
      <c r="I16" s="42"/>
      <c r="J16" s="37"/>
      <c r="K16" s="45"/>
      <c r="L16" s="3"/>
      <c r="M16" s="3"/>
      <c r="N16" s="3"/>
    </row>
    <row r="17" spans="1:14" ht="19.5" customHeight="1">
      <c r="A17" s="52"/>
      <c r="B17" s="23" t="s">
        <v>95</v>
      </c>
      <c r="C17" s="23" t="s">
        <v>96</v>
      </c>
      <c r="D17" s="42"/>
      <c r="E17" s="37" t="s">
        <v>91</v>
      </c>
      <c r="F17" s="42"/>
      <c r="G17" s="37"/>
      <c r="H17" s="37"/>
      <c r="I17" s="42"/>
      <c r="J17" s="37"/>
      <c r="K17" s="45"/>
      <c r="L17" s="3"/>
      <c r="M17" s="3"/>
      <c r="N17" s="3"/>
    </row>
    <row r="18" spans="1:14" ht="19.5" customHeight="1">
      <c r="A18" s="52"/>
      <c r="B18" s="23" t="s">
        <v>97</v>
      </c>
      <c r="C18" s="23" t="s">
        <v>157</v>
      </c>
      <c r="D18" s="42"/>
      <c r="E18" s="37" t="s">
        <v>86</v>
      </c>
      <c r="F18" s="42"/>
      <c r="G18" s="37"/>
      <c r="H18" s="37"/>
      <c r="I18" s="42"/>
      <c r="J18" s="37"/>
      <c r="K18" s="45"/>
      <c r="L18" s="3"/>
      <c r="M18" s="3"/>
      <c r="N18" s="3"/>
    </row>
    <row r="19" spans="1:14" ht="19.5" customHeight="1">
      <c r="A19" s="52"/>
      <c r="B19" s="23" t="s">
        <v>98</v>
      </c>
      <c r="C19" s="23" t="s">
        <v>158</v>
      </c>
      <c r="D19" s="37"/>
      <c r="E19" s="37" t="s">
        <v>86</v>
      </c>
      <c r="F19" s="37"/>
      <c r="G19" s="37"/>
      <c r="H19" s="37"/>
      <c r="I19" s="37"/>
      <c r="J19" s="37"/>
      <c r="K19" s="45"/>
      <c r="L19" s="3"/>
      <c r="M19" s="3"/>
      <c r="N19" s="3"/>
    </row>
    <row r="20" spans="1:14" ht="19.5" customHeight="1">
      <c r="A20" s="20"/>
      <c r="B20" s="20" t="s">
        <v>99</v>
      </c>
      <c r="C20" s="50" t="s">
        <v>100</v>
      </c>
      <c r="D20" s="40">
        <f>SUM(D12:D19)</f>
        <v>15957.5</v>
      </c>
      <c r="E20" s="39"/>
      <c r="F20" s="40"/>
      <c r="G20" s="40"/>
      <c r="H20" s="40"/>
      <c r="I20" s="40"/>
      <c r="J20" s="40">
        <f>SUM(J12:J19)</f>
        <v>7574172.5</v>
      </c>
      <c r="K20" s="45"/>
      <c r="L20" s="3"/>
      <c r="M20" s="3"/>
      <c r="N20" s="3"/>
    </row>
    <row r="21" spans="1:14" ht="19.5" customHeight="1">
      <c r="A21" s="23"/>
      <c r="B21" s="23" t="s">
        <v>101</v>
      </c>
      <c r="C21" s="18" t="s">
        <v>102</v>
      </c>
      <c r="D21" s="37"/>
      <c r="E21" s="37" t="s">
        <v>103</v>
      </c>
      <c r="F21" s="37"/>
      <c r="G21" s="37"/>
      <c r="H21" s="37"/>
      <c r="I21" s="37"/>
      <c r="J21" s="37"/>
      <c r="K21" s="45"/>
      <c r="L21" s="3"/>
      <c r="M21" s="3"/>
      <c r="N21" s="3"/>
    </row>
    <row r="22" spans="1:14" ht="19.5" customHeight="1">
      <c r="A22" s="23"/>
      <c r="B22" s="24">
        <v>87</v>
      </c>
      <c r="C22" s="23" t="s">
        <v>104</v>
      </c>
      <c r="D22" s="37">
        <v>1880</v>
      </c>
      <c r="E22" s="37" t="s">
        <v>105</v>
      </c>
      <c r="F22" s="37">
        <v>65</v>
      </c>
      <c r="G22" s="37">
        <f>D22*F22</f>
        <v>122200</v>
      </c>
      <c r="H22" s="37">
        <v>14</v>
      </c>
      <c r="I22" s="37">
        <f>F22*H22</f>
        <v>910</v>
      </c>
      <c r="J22" s="37">
        <f>D22*I22</f>
        <v>1710800</v>
      </c>
      <c r="K22" s="45"/>
      <c r="L22" s="3"/>
      <c r="M22" s="3"/>
      <c r="N22" s="3"/>
    </row>
    <row r="23" spans="1:14" ht="19.5" customHeight="1">
      <c r="A23" s="23"/>
      <c r="B23" s="23" t="s">
        <v>106</v>
      </c>
      <c r="C23" s="23" t="s">
        <v>107</v>
      </c>
      <c r="D23" s="37">
        <v>2393.3</v>
      </c>
      <c r="E23" s="37" t="s">
        <v>86</v>
      </c>
      <c r="F23" s="37">
        <v>21</v>
      </c>
      <c r="G23" s="37">
        <f>D23*F23</f>
        <v>50259.3</v>
      </c>
      <c r="H23" s="37">
        <v>34.5</v>
      </c>
      <c r="I23" s="37">
        <f>F23*H23</f>
        <v>724.5</v>
      </c>
      <c r="J23" s="37">
        <f>D23*I23</f>
        <v>1733945.85</v>
      </c>
      <c r="K23" s="45"/>
      <c r="L23" s="3"/>
      <c r="M23" s="3"/>
      <c r="N23" s="3"/>
    </row>
    <row r="24" spans="1:14" ht="19.5" customHeight="1">
      <c r="A24" s="23"/>
      <c r="B24" s="23" t="s">
        <v>108</v>
      </c>
      <c r="C24" s="23" t="s">
        <v>161</v>
      </c>
      <c r="D24" s="37">
        <v>975</v>
      </c>
      <c r="E24" s="37" t="s">
        <v>86</v>
      </c>
      <c r="F24" s="37">
        <v>3.75</v>
      </c>
      <c r="G24" s="37">
        <f>D24*F24</f>
        <v>3656.25</v>
      </c>
      <c r="H24" s="37">
        <v>400</v>
      </c>
      <c r="I24" s="37">
        <f>F24*H24</f>
        <v>1500</v>
      </c>
      <c r="J24" s="37">
        <f>D24*I24</f>
        <v>1462500</v>
      </c>
      <c r="K24" s="45"/>
      <c r="L24" s="3"/>
      <c r="M24" s="3"/>
      <c r="N24" s="3"/>
    </row>
    <row r="25" spans="1:14" ht="19.5" customHeight="1">
      <c r="A25" s="20"/>
      <c r="B25" s="20" t="s">
        <v>109</v>
      </c>
      <c r="C25" s="50" t="s">
        <v>110</v>
      </c>
      <c r="D25" s="40">
        <f>SUM(D21:D24)</f>
        <v>5248.3</v>
      </c>
      <c r="E25" s="39"/>
      <c r="F25" s="40"/>
      <c r="G25" s="40"/>
      <c r="H25" s="40"/>
      <c r="I25" s="40"/>
      <c r="J25" s="40">
        <f>SUM(J21:J24)</f>
        <v>4907245.85</v>
      </c>
      <c r="K25" s="45"/>
      <c r="L25" s="3"/>
      <c r="M25" s="3"/>
      <c r="N25" s="3"/>
    </row>
    <row r="26" spans="1:14" ht="19.5" customHeight="1">
      <c r="A26" s="23"/>
      <c r="B26" s="29">
        <v>101</v>
      </c>
      <c r="C26" s="18" t="s">
        <v>162</v>
      </c>
      <c r="D26" s="37"/>
      <c r="E26" s="37" t="s">
        <v>103</v>
      </c>
      <c r="F26" s="37"/>
      <c r="G26" s="37"/>
      <c r="H26" s="37"/>
      <c r="I26" s="37"/>
      <c r="J26" s="37"/>
      <c r="K26" s="45"/>
      <c r="L26" s="3"/>
      <c r="M26" s="3"/>
      <c r="N26" s="3"/>
    </row>
    <row r="27" spans="1:14" ht="19.5" customHeight="1">
      <c r="A27" s="23"/>
      <c r="B27" s="23" t="s">
        <v>111</v>
      </c>
      <c r="C27" s="23" t="s">
        <v>112</v>
      </c>
      <c r="D27" s="37">
        <v>2833.7</v>
      </c>
      <c r="E27" s="37" t="s">
        <v>103</v>
      </c>
      <c r="F27" s="37">
        <v>520</v>
      </c>
      <c r="G27" s="37">
        <f>D27*F27</f>
        <v>1473524</v>
      </c>
      <c r="H27" s="37">
        <v>5</v>
      </c>
      <c r="I27" s="37">
        <f>F27*H27</f>
        <v>2600</v>
      </c>
      <c r="J27" s="37">
        <f>D27*I27</f>
        <v>7367619.999999999</v>
      </c>
      <c r="K27" s="45"/>
      <c r="L27" s="3"/>
      <c r="M27" s="3"/>
      <c r="N27" s="3"/>
    </row>
    <row r="28" spans="1:14" ht="19.5" customHeight="1">
      <c r="A28" s="23"/>
      <c r="B28" s="23" t="s">
        <v>113</v>
      </c>
      <c r="C28" s="23" t="s">
        <v>114</v>
      </c>
      <c r="D28" s="37"/>
      <c r="E28" s="37" t="s">
        <v>103</v>
      </c>
      <c r="F28" s="37"/>
      <c r="G28" s="37"/>
      <c r="H28" s="37"/>
      <c r="I28" s="37"/>
      <c r="J28" s="37"/>
      <c r="K28" s="45"/>
      <c r="L28" s="3"/>
      <c r="M28" s="3"/>
      <c r="N28" s="3"/>
    </row>
    <row r="29" spans="1:14" ht="19.5" customHeight="1">
      <c r="A29" s="23"/>
      <c r="B29" s="23" t="s">
        <v>115</v>
      </c>
      <c r="C29" s="23" t="s">
        <v>163</v>
      </c>
      <c r="D29" s="37"/>
      <c r="E29" s="37" t="s">
        <v>86</v>
      </c>
      <c r="F29" s="37"/>
      <c r="G29" s="37"/>
      <c r="H29" s="37"/>
      <c r="I29" s="37"/>
      <c r="J29" s="37"/>
      <c r="K29" s="45"/>
      <c r="L29" s="3"/>
      <c r="M29" s="3"/>
      <c r="N29" s="3"/>
    </row>
    <row r="30" spans="1:14" ht="19.5" customHeight="1">
      <c r="A30" s="23"/>
      <c r="B30" s="23" t="s">
        <v>116</v>
      </c>
      <c r="C30" s="23" t="s">
        <v>117</v>
      </c>
      <c r="D30" s="37"/>
      <c r="E30" s="37" t="s">
        <v>103</v>
      </c>
      <c r="F30" s="37"/>
      <c r="G30" s="37"/>
      <c r="H30" s="37"/>
      <c r="I30" s="37"/>
      <c r="J30" s="37"/>
      <c r="K30" s="45"/>
      <c r="L30" s="3"/>
      <c r="M30" s="3"/>
      <c r="N30" s="3"/>
    </row>
    <row r="31" spans="1:14" ht="19.5" customHeight="1">
      <c r="A31" s="23"/>
      <c r="B31" s="23" t="s">
        <v>118</v>
      </c>
      <c r="C31" s="23" t="s">
        <v>166</v>
      </c>
      <c r="D31" s="37">
        <v>7426.5</v>
      </c>
      <c r="E31" s="37" t="s">
        <v>103</v>
      </c>
      <c r="F31" s="37">
        <v>500</v>
      </c>
      <c r="G31" s="37">
        <f>D31*F31</f>
        <v>3713250</v>
      </c>
      <c r="H31" s="37">
        <v>4.125</v>
      </c>
      <c r="I31" s="37">
        <f>F31*H31</f>
        <v>2062.5</v>
      </c>
      <c r="J31" s="37">
        <f>D31*I31</f>
        <v>15317156.25</v>
      </c>
      <c r="K31" s="45"/>
      <c r="L31" s="3"/>
      <c r="M31" s="3"/>
      <c r="N31" s="3"/>
    </row>
    <row r="32" spans="1:14" ht="19.5" customHeight="1">
      <c r="A32" s="23"/>
      <c r="B32" s="23" t="s">
        <v>119</v>
      </c>
      <c r="C32" s="23" t="s">
        <v>120</v>
      </c>
      <c r="D32" s="37"/>
      <c r="E32" s="37" t="s">
        <v>103</v>
      </c>
      <c r="F32" s="37"/>
      <c r="G32" s="37"/>
      <c r="H32" s="37"/>
      <c r="I32" s="37" t="s">
        <v>40</v>
      </c>
      <c r="J32" s="37" t="s">
        <v>40</v>
      </c>
      <c r="K32" s="45"/>
      <c r="L32" s="3"/>
      <c r="M32" s="3"/>
      <c r="N32" s="3"/>
    </row>
    <row r="33" spans="1:14" ht="19.5" customHeight="1">
      <c r="A33" s="23"/>
      <c r="B33" s="23" t="s">
        <v>121</v>
      </c>
      <c r="C33" s="30" t="s">
        <v>122</v>
      </c>
      <c r="D33" s="40">
        <f>SUM(D26:D32)</f>
        <v>10260.2</v>
      </c>
      <c r="E33" s="39"/>
      <c r="F33" s="40"/>
      <c r="G33" s="40"/>
      <c r="H33" s="40"/>
      <c r="I33" s="40"/>
      <c r="J33" s="40">
        <f>SUM(J26:J32)</f>
        <v>22684776.25</v>
      </c>
      <c r="K33" s="45"/>
      <c r="L33" s="3"/>
      <c r="M33" s="3"/>
      <c r="N33" s="3"/>
    </row>
    <row r="34" spans="1:14" ht="19.5" customHeight="1">
      <c r="A34" s="10"/>
      <c r="B34" s="20" t="s">
        <v>123</v>
      </c>
      <c r="C34" s="30" t="s">
        <v>151</v>
      </c>
      <c r="D34" s="40"/>
      <c r="E34" s="39"/>
      <c r="F34" s="37"/>
      <c r="G34" s="37"/>
      <c r="H34" s="37"/>
      <c r="I34" s="37"/>
      <c r="J34" s="40"/>
      <c r="K34" s="45"/>
      <c r="L34" s="3"/>
      <c r="M34" s="3"/>
      <c r="N34" s="3"/>
    </row>
    <row r="35" spans="1:14" ht="19.5" customHeight="1">
      <c r="A35" s="18"/>
      <c r="B35" s="23"/>
      <c r="C35" s="3"/>
      <c r="D35" s="43"/>
      <c r="E35" s="43"/>
      <c r="F35" s="43"/>
      <c r="G35" s="43"/>
      <c r="H35" s="43"/>
      <c r="I35" s="43"/>
      <c r="J35" s="43"/>
      <c r="K35" s="45"/>
      <c r="L35" s="3"/>
      <c r="M35" s="3"/>
      <c r="N35" s="3"/>
    </row>
    <row r="36" spans="1:14" ht="19.5" customHeight="1">
      <c r="A36" s="23"/>
      <c r="B36" s="18" t="s">
        <v>124</v>
      </c>
      <c r="C36" s="18" t="s">
        <v>125</v>
      </c>
      <c r="D36" s="37">
        <v>168</v>
      </c>
      <c r="E36" s="37" t="s">
        <v>103</v>
      </c>
      <c r="F36" s="37">
        <v>14</v>
      </c>
      <c r="G36" s="37">
        <f>D36*F36</f>
        <v>2352</v>
      </c>
      <c r="H36" s="37">
        <v>10</v>
      </c>
      <c r="I36" s="37">
        <f>F36*H36</f>
        <v>140</v>
      </c>
      <c r="J36" s="40">
        <f>D36*I36</f>
        <v>23520</v>
      </c>
      <c r="K36" s="45"/>
      <c r="L36" s="3"/>
      <c r="M36" s="3"/>
      <c r="N36" s="3"/>
    </row>
    <row r="37" spans="1:14" ht="19.5" customHeight="1">
      <c r="A37" s="23"/>
      <c r="B37" s="23" t="s">
        <v>126</v>
      </c>
      <c r="C37" s="23" t="s">
        <v>127</v>
      </c>
      <c r="D37" s="37"/>
      <c r="E37" s="37" t="s">
        <v>103</v>
      </c>
      <c r="F37" s="37"/>
      <c r="G37" s="37"/>
      <c r="H37" s="37"/>
      <c r="I37" s="37"/>
      <c r="J37" s="40"/>
      <c r="K37" s="45"/>
      <c r="L37" s="3"/>
      <c r="M37" s="3"/>
      <c r="N37" s="3"/>
    </row>
    <row r="38" spans="1:14" ht="19.5" customHeight="1">
      <c r="A38" s="23"/>
      <c r="B38" s="23" t="s">
        <v>128</v>
      </c>
      <c r="C38" s="23" t="s">
        <v>129</v>
      </c>
      <c r="D38" s="37"/>
      <c r="E38" s="37" t="s">
        <v>81</v>
      </c>
      <c r="F38" s="37"/>
      <c r="G38" s="37"/>
      <c r="H38" s="37"/>
      <c r="I38" s="37"/>
      <c r="J38" s="37"/>
      <c r="K38" s="45"/>
      <c r="L38" s="3"/>
      <c r="M38" s="3"/>
      <c r="N38" s="3"/>
    </row>
    <row r="39" spans="1:14" ht="19.5" customHeight="1">
      <c r="A39" s="23"/>
      <c r="B39" s="23" t="s">
        <v>130</v>
      </c>
      <c r="C39" s="23" t="s">
        <v>141</v>
      </c>
      <c r="D39" s="37"/>
      <c r="E39" s="37" t="s">
        <v>103</v>
      </c>
      <c r="F39" s="37"/>
      <c r="G39" s="37"/>
      <c r="H39" s="37"/>
      <c r="I39" s="37"/>
      <c r="J39" s="37"/>
      <c r="K39" s="45"/>
      <c r="L39" s="3"/>
      <c r="M39" s="3"/>
      <c r="N39" s="3"/>
    </row>
    <row r="40" spans="1:14" ht="19.5" customHeight="1">
      <c r="A40" s="20"/>
      <c r="B40" s="20" t="s">
        <v>131</v>
      </c>
      <c r="C40" s="30" t="s">
        <v>132</v>
      </c>
      <c r="D40" s="40">
        <f>SUM(D36:D39)</f>
        <v>168</v>
      </c>
      <c r="E40" s="39"/>
      <c r="F40" s="40"/>
      <c r="G40" s="40"/>
      <c r="H40" s="40"/>
      <c r="I40" s="40"/>
      <c r="J40" s="40">
        <f>SUM(J36:J39)</f>
        <v>23520</v>
      </c>
      <c r="K40" s="45"/>
      <c r="L40" s="3"/>
      <c r="M40" s="3"/>
      <c r="N40" s="3"/>
    </row>
    <row r="41" spans="1:14" ht="19.5" customHeight="1">
      <c r="A41" s="25"/>
      <c r="B41" s="18" t="s">
        <v>133</v>
      </c>
      <c r="C41" s="10" t="s">
        <v>134</v>
      </c>
      <c r="D41" s="37"/>
      <c r="E41" s="42"/>
      <c r="F41" s="37"/>
      <c r="G41" s="37"/>
      <c r="H41" s="37"/>
      <c r="I41" s="37"/>
      <c r="J41" s="37"/>
      <c r="K41" s="45"/>
      <c r="L41" s="3"/>
      <c r="M41" s="3"/>
      <c r="N41" s="3"/>
    </row>
    <row r="42" spans="1:14" ht="19.5" customHeight="1">
      <c r="A42" s="26"/>
      <c r="B42" s="23" t="s">
        <v>135</v>
      </c>
      <c r="C42" s="10" t="s">
        <v>136</v>
      </c>
      <c r="D42" s="40">
        <f>SUM(D11+D20+D25+D33+D34+D40+D41)</f>
        <v>65892.2</v>
      </c>
      <c r="E42" s="42"/>
      <c r="F42" s="37"/>
      <c r="G42" s="37"/>
      <c r="H42" s="37"/>
      <c r="I42" s="37"/>
      <c r="J42" s="40">
        <f>SUM(J11+J20+J25+J33+J34+J40+J41)</f>
        <v>42999847.308</v>
      </c>
      <c r="K42" s="45"/>
      <c r="L42" s="3"/>
      <c r="M42" s="3"/>
      <c r="N42" s="3"/>
    </row>
    <row r="43" spans="1:14" ht="19.5" customHeight="1">
      <c r="A43" s="26"/>
      <c r="B43" s="23" t="s">
        <v>137</v>
      </c>
      <c r="C43" s="10" t="s">
        <v>138</v>
      </c>
      <c r="D43" s="37"/>
      <c r="E43" s="42"/>
      <c r="F43" s="42"/>
      <c r="G43" s="42"/>
      <c r="H43" s="42"/>
      <c r="I43" s="42"/>
      <c r="J43" s="42"/>
      <c r="K43" s="45"/>
      <c r="L43" s="3"/>
      <c r="M43" s="3"/>
      <c r="N43" s="3"/>
    </row>
    <row r="44" spans="1:14" ht="19.5" customHeight="1">
      <c r="A44" s="27"/>
      <c r="B44" s="20" t="s">
        <v>139</v>
      </c>
      <c r="C44" s="10" t="s">
        <v>140</v>
      </c>
      <c r="D44" s="40">
        <f>$D$42-$D$43</f>
        <v>65892.2</v>
      </c>
      <c r="E44" s="42"/>
      <c r="F44" s="37"/>
      <c r="G44" s="37"/>
      <c r="H44" s="37"/>
      <c r="I44" s="37"/>
      <c r="J44" s="40">
        <f>J42</f>
        <v>42999847.308</v>
      </c>
      <c r="K44" s="45"/>
      <c r="L44" s="3"/>
      <c r="M44" s="3"/>
      <c r="N44" s="3"/>
    </row>
    <row r="45" spans="1:14" ht="19.5" customHeight="1">
      <c r="A45" s="3"/>
      <c r="B45" s="3"/>
      <c r="C45" s="3"/>
      <c r="D45" s="3"/>
      <c r="E45" s="45"/>
      <c r="F45" s="3"/>
      <c r="G45" s="3"/>
      <c r="H45" s="3"/>
      <c r="I45" s="3"/>
      <c r="J45" s="3"/>
      <c r="K45" s="45"/>
      <c r="L45" s="3"/>
      <c r="M45" s="3"/>
      <c r="N45" s="3"/>
    </row>
  </sheetData>
  <mergeCells count="4">
    <mergeCell ref="K3:N3"/>
    <mergeCell ref="F3:G3"/>
    <mergeCell ref="H3:J3"/>
    <mergeCell ref="A1:J1"/>
  </mergeCells>
  <printOptions/>
  <pageMargins left="0.75" right="0.75" top="1" bottom="1" header="0.5" footer="0.5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USBR Klamath Basin Area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Green</dc:creator>
  <cp:keywords/>
  <dc:description/>
  <cp:lastModifiedBy>David Krizo</cp:lastModifiedBy>
  <cp:lastPrinted>2004-06-07T22:00:24Z</cp:lastPrinted>
  <dcterms:created xsi:type="dcterms:W3CDTF">1999-12-02T21:42:52Z</dcterms:created>
  <dcterms:modified xsi:type="dcterms:W3CDTF">2004-06-08T01:03:58Z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